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usuario\Documents\DOCUMENTOS PEDRO ZAMORA\RALLIE 31-01-2021\CERT2021\X RALLYE TIERRAS ALTAS DE LORCA\INSCRITOS\"/>
    </mc:Choice>
  </mc:AlternateContent>
  <bookViews>
    <workbookView xWindow="0" yWindow="0" windowWidth="20490" windowHeight="7365" tabRatio="756"/>
  </bookViews>
  <sheets>
    <sheet name=" Boletín de Inscripción " sheetId="1" r:id="rId1"/>
    <sheet name="HOJA EXPORTACION" sheetId="6" state="hidden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5" l="1"/>
  <c r="D3" i="5"/>
  <c r="F3" i="5"/>
  <c r="Q31" i="3"/>
  <c r="P33" i="3"/>
  <c r="P37" i="3" s="1"/>
  <c r="M31" i="2"/>
  <c r="AC3" i="5" l="1"/>
  <c r="AB3" i="5"/>
  <c r="AA3" i="5"/>
  <c r="W3" i="5"/>
  <c r="T3" i="5"/>
  <c r="S3" i="5"/>
  <c r="R3" i="5"/>
  <c r="Q3" i="5"/>
  <c r="O3" i="5"/>
  <c r="N3" i="5"/>
  <c r="M3" i="5"/>
  <c r="K3" i="5"/>
  <c r="J3" i="5"/>
  <c r="I3" i="5"/>
  <c r="G3" i="5"/>
  <c r="E3" i="5"/>
  <c r="C3" i="5"/>
  <c r="B3" i="5"/>
  <c r="U3" i="5"/>
  <c r="J29" i="2" l="1"/>
  <c r="J31" i="2"/>
  <c r="H25" i="2"/>
  <c r="D25" i="2"/>
  <c r="F23" i="2"/>
  <c r="D24" i="2"/>
  <c r="D23" i="2"/>
  <c r="D22" i="2"/>
  <c r="D21" i="2"/>
  <c r="B18" i="2"/>
  <c r="D16" i="2"/>
  <c r="L118" i="1" l="1"/>
  <c r="AC3" i="6" l="1"/>
  <c r="AB3" i="6"/>
  <c r="M3" i="6"/>
  <c r="E3" i="6"/>
  <c r="AA3" i="6"/>
  <c r="Q68" i="1"/>
  <c r="W3" i="6"/>
  <c r="U3" i="6"/>
  <c r="T3" i="6"/>
  <c r="S3" i="6"/>
  <c r="R3" i="6"/>
  <c r="Q3" i="6"/>
  <c r="AG57" i="1"/>
  <c r="O3" i="6"/>
  <c r="N3" i="6"/>
  <c r="L3" i="6"/>
  <c r="K3" i="6"/>
  <c r="J3" i="6"/>
  <c r="I3" i="6"/>
  <c r="AG48" i="1"/>
  <c r="G3" i="6"/>
  <c r="F3" i="6"/>
  <c r="D3" i="6"/>
  <c r="C3" i="6"/>
  <c r="B3" i="6"/>
  <c r="C70" i="1"/>
  <c r="C18" i="1"/>
  <c r="C122" i="1" s="1"/>
  <c r="C28" i="1"/>
  <c r="C22" i="1"/>
  <c r="C21" i="1"/>
  <c r="D83" i="1"/>
  <c r="Z18" i="1"/>
  <c r="Z122" i="1" s="1"/>
  <c r="M29" i="2"/>
  <c r="F25" i="2"/>
  <c r="Q64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C24" i="1"/>
  <c r="G125" i="1"/>
  <c r="AE127" i="1"/>
  <c r="G129" i="1"/>
  <c r="H3" i="6" l="1"/>
  <c r="H3" i="5"/>
  <c r="P3" i="6"/>
  <c r="P3" i="5"/>
  <c r="P35" i="3"/>
  <c r="V3" i="5"/>
  <c r="Y3" i="6"/>
  <c r="Y3" i="5"/>
  <c r="V3" i="6"/>
  <c r="AA64" i="1"/>
  <c r="C86" i="1"/>
  <c r="C26" i="1"/>
  <c r="Q65" i="1" l="1"/>
  <c r="X3" i="5" l="1"/>
  <c r="Z127" i="1"/>
  <c r="P39" i="3"/>
  <c r="W68" i="1" s="1"/>
  <c r="X3" i="6"/>
  <c r="Z3" i="6" l="1"/>
  <c r="Z3" i="5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<sst xmlns="http://schemas.openxmlformats.org/spreadsheetml/2006/main" count="588" uniqueCount="367">
  <si>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</si>
  <si>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</si>
  <si>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</si>
  <si>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</si>
  <si>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</si>
  <si>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</si>
  <si>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</si>
  <si>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</si>
  <si>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</si>
  <si>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</si>
  <si>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</si>
  <si>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</si>
  <si>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</si>
  <si>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</si>
  <si>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</si>
  <si>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</si>
  <si>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</si>
  <si>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</si>
  <si>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</si>
  <si>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</si>
  <si>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</si>
  <si>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</si>
  <si>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</si>
  <si>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</si>
  <si>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</si>
  <si>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</si>
  <si>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</si>
  <si>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</si>
  <si>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</si>
  <si>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</si>
  <si>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</si>
  <si>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</si>
  <si>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</si>
  <si>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</si>
  <si>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</si>
  <si>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</si>
  <si>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</si>
  <si>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</si>
  <si>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</si>
  <si>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</si>
  <si>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</si>
  <si>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</si>
  <si>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</si>
  <si>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</si>
  <si>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</si>
  <si>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</si>
  <si>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</si>
  <si>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</si>
  <si>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</si>
  <si>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</si>
  <si>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</si>
  <si>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</si>
  <si>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</si>
  <si>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</si>
  <si>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</si>
  <si>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</si>
  <si>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</si>
  <si>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</si>
  <si>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</si>
  <si>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</si>
  <si>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</si>
  <si>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</si>
  <si>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</si>
  <si>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</si>
  <si>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</si>
  <si>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</si>
  <si>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</si>
  <si>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</si>
  <si>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</si>
  <si>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</si>
  <si>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</si>
  <si>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</si>
  <si>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</si>
  <si>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</si>
  <si>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</si>
  <si>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</si>
  <si>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</si>
  <si>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</si>
  <si>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</si>
  <si>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</si>
  <si>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</si>
  <si>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</si>
  <si>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</si>
  <si>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</si>
  <si>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</si>
  <si>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</si>
  <si>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</si>
  <si>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</si>
  <si>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</si>
  <si>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</si>
  <si>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</si>
  <si>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</si>
  <si>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</si>
  <si>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</si>
  <si>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</si>
  <si>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</si>
  <si>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</si>
  <si>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</si>
  <si>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</si>
  <si>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</si>
  <si>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</si>
  <si>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</si>
  <si>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</si>
  <si>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</si>
  <si>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</si>
  <si>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</si>
  <si>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</si>
  <si>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</si>
  <si>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</si>
  <si>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</si>
  <si>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</si>
  <si>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</si>
  <si>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</si>
  <si>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</si>
  <si>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</si>
  <si>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</si>
  <si>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</si>
  <si>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</si>
  <si>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</si>
  <si>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</si>
  <si>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</si>
  <si>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</si>
  <si>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</si>
  <si>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</si>
  <si>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</si>
  <si>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</si>
  <si>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</si>
  <si>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</si>
  <si>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</si>
  <si>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</si>
  <si>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</si>
  <si>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</si>
  <si>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</si>
  <si>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</si>
  <si>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</si>
  <si>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</si>
  <si>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</si>
  <si>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</si>
  <si>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</si>
  <si>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</si>
  <si>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</si>
  <si>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</si>
  <si>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</si>
  <si>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</si>
  <si>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</si>
  <si>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</si>
  <si>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</si>
  <si>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</si>
  <si>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</si>
  <si>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</si>
  <si>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</si>
  <si>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</si>
  <si>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</si>
  <si>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</si>
  <si>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</si>
  <si>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</si>
  <si>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</si>
  <si>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</si>
  <si>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</si>
  <si>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</si>
  <si>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</si>
  <si>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</si>
  <si>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</si>
  <si>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</si>
  <si>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</si>
  <si>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</si>
  <si>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</si>
  <si>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</si>
  <si>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</si>
  <si>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</si>
  <si>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</si>
  <si>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</si>
  <si>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</si>
  <si>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</si>
  <si>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</si>
  <si>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</si>
  <si>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</si>
  <si>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</si>
  <si>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</si>
  <si>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</si>
  <si>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</si>
  <si>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</si>
  <si>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</si>
  <si>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</si>
  <si>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</si>
  <si>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</si>
  <si>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</si>
  <si>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</si>
  <si>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</si>
  <si>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</si>
  <si>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</si>
  <si>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</si>
  <si>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</si>
  <si>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</si>
  <si>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</si>
  <si>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</si>
  <si>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</si>
  <si>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</si>
  <si>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</si>
  <si>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</si>
  <si>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</si>
  <si>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</si>
  <si>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</si>
  <si>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</si>
  <si>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</si>
  <si>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</si>
  <si>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</si>
  <si>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</si>
  <si>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</si>
  <si>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</si>
  <si>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</si>
  <si>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</si>
  <si>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</si>
  <si>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</si>
  <si>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</si>
  <si>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</si>
  <si>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</si>
  <si>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</si>
  <si>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</si>
  <si>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</si>
  <si>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</si>
  <si>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</si>
  <si>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</si>
  <si>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</si>
  <si>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</si>
  <si>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</si>
  <si>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</si>
  <si>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</si>
  <si>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</si>
  <si>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</si>
  <si>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</si>
  <si>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</si>
  <si>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</si>
  <si>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</si>
  <si>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</si>
  <si>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</si>
  <si>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</si>
  <si>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</si>
  <si>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</si>
  <si>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</si>
  <si>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</si>
  <si>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</si>
  <si>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</si>
  <si>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</si>
  <si>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</si>
  <si>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IV Rallye Valle del Almanzora</t>
  </si>
  <si>
    <t>HIST</t>
  </si>
  <si>
    <t>AGRUPACIÓN VI</t>
  </si>
  <si>
    <t>XI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</si>
  <si>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</si>
  <si>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</si>
  <si>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</si>
  <si>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</si>
  <si>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</si>
  <si>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</si>
  <si>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</si>
  <si>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</si>
  <si>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</si>
  <si>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</si>
  <si>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</si>
  <si>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</si>
  <si>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</si>
  <si>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</si>
  <si>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</si>
  <si>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</si>
  <si>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</si>
  <si>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</si>
  <si>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</si>
  <si>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</si>
  <si>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</si>
  <si>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</si>
  <si>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</si>
  <si>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</si>
  <si>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</si>
  <si>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</si>
  <si>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</si>
  <si>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</si>
  <si>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</si>
  <si>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</si>
  <si>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</si>
  <si>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</si>
  <si>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</si>
  <si>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</si>
  <si>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</si>
  <si>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</si>
  <si>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</si>
  <si>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</si>
  <si>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</si>
  <si>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</si>
  <si>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</si>
  <si>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</si>
  <si>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</si>
  <si>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</si>
  <si>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</si>
  <si>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</si>
  <si>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</si>
  <si>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</si>
  <si>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</si>
  <si>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</si>
  <si>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</si>
  <si>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</si>
  <si>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</si>
  <si>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</si>
  <si>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</si>
  <si>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</si>
  <si>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</si>
  <si>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</si>
  <si>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N 4RM</t>
  </si>
  <si>
    <t>CATEGORIA I</t>
  </si>
  <si>
    <t>N 2RM</t>
  </si>
  <si>
    <t>CATEGORIA II</t>
  </si>
  <si>
    <t xml:space="preserve">N2 / N3 </t>
  </si>
  <si>
    <t>N2/N3</t>
  </si>
  <si>
    <t xml:space="preserve">HISTORICOS </t>
  </si>
  <si>
    <t>=M31</t>
  </si>
  <si>
    <t>ES74-0081-7418-61-0001183321</t>
  </si>
  <si>
    <t>I TC TIERRA VILLA DE FELIX</t>
  </si>
  <si>
    <t>C.D. CODA</t>
  </si>
  <si>
    <t xml:space="preserve">C/ MATRONAS, 8 </t>
  </si>
  <si>
    <t>04005</t>
  </si>
  <si>
    <t>info@codea.es</t>
  </si>
  <si>
    <t>R3 / R3T / R3TD</t>
  </si>
  <si>
    <t>R3</t>
  </si>
  <si>
    <t>R1 - R2 (RALLYE 4 - 5 )</t>
  </si>
  <si>
    <t>R</t>
  </si>
  <si>
    <t>A &lt; 1600cc</t>
  </si>
  <si>
    <t>N - 2RM</t>
  </si>
  <si>
    <t>A &lt;1.6</t>
  </si>
  <si>
    <t>N1 2RM</t>
  </si>
  <si>
    <t>PROTO 2RM</t>
  </si>
  <si>
    <t>MONOMARCA</t>
  </si>
  <si>
    <t>MONO</t>
  </si>
  <si>
    <t>PROTO 2</t>
  </si>
  <si>
    <t>R4 - RALLYE 2</t>
  </si>
  <si>
    <t>R4</t>
  </si>
  <si>
    <t>N - 4RM</t>
  </si>
  <si>
    <t>A &gt; 1600 CC</t>
  </si>
  <si>
    <t>N1 4RM</t>
  </si>
  <si>
    <t>PROTO 4RM</t>
  </si>
  <si>
    <t>GTS</t>
  </si>
  <si>
    <t>R5 / N5 / S2000 / WRC</t>
  </si>
  <si>
    <t>CET</t>
  </si>
  <si>
    <t>PROTO 4</t>
  </si>
  <si>
    <t>A &gt; 1.6</t>
  </si>
  <si>
    <t>R5/N5</t>
  </si>
  <si>
    <t>CARCROSS</t>
  </si>
  <si>
    <t>N/P</t>
  </si>
  <si>
    <t>VEHICULO TT</t>
  </si>
  <si>
    <t>TT</t>
  </si>
  <si>
    <t>RALLYES TIERRA 2021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</si>
  <si>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SA(2010,2015) SAH (2010)                                                              </t>
    </r>
  </si>
  <si>
    <t>GT´S</t>
  </si>
  <si>
    <t>CAMPEONATO de ANDALUCIA-MURCIA</t>
  </si>
  <si>
    <t>X RALLYE TIERRAS ALTAS DE LORCA</t>
  </si>
  <si>
    <t>A.C DE LORCA</t>
  </si>
  <si>
    <t>30813</t>
  </si>
  <si>
    <t>LORCA</t>
  </si>
  <si>
    <t>MURCIA</t>
  </si>
  <si>
    <t>secretario@automovilclubdelorca.es</t>
  </si>
  <si>
    <t>CAMINO AGUSTIN GARCIA, PURIAS</t>
  </si>
  <si>
    <t>23/24-04-2021</t>
  </si>
  <si>
    <t>ES61-3058-0405-1327-2020-0776</t>
  </si>
  <si>
    <t>3058</t>
  </si>
  <si>
    <t>´0405</t>
  </si>
  <si>
    <t>2720200776</t>
  </si>
  <si>
    <t>ES61</t>
  </si>
  <si>
    <t xml:space="preserve">Nº CUENTA BANCARIA A.C.L IBAN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</si>
</sst>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9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13"/>
      <color rgb="FF000000"/>
      <name val="Lucida Grande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1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1" fillId="0" borderId="0" xfId="0" applyFont="1" applyBorder="1" applyAlignment="1">
      <alignment horizontal="center" vertical="center"/>
    </xf>
    <xf numFmtId="168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167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2" fillId="0" borderId="0" xfId="0" applyFont="1" applyBorder="1" applyAlignment="1">
      <alignment horizontal="left"/>
    </xf>
    <xf numFmtId="0" fontId="73" fillId="0" borderId="0" xfId="0" applyFont="1" applyBorder="1" applyAlignment="1" applyProtection="1">
      <alignment horizontal="left" vertical="center"/>
      <protection locked="0"/>
    </xf>
    <xf numFmtId="0" fontId="74" fillId="0" borderId="0" xfId="0" applyFont="1" applyBorder="1" applyAlignment="1">
      <alignment horizontal="left"/>
    </xf>
    <xf numFmtId="49" fontId="73" fillId="0" borderId="0" xfId="0" applyNumberFormat="1" applyFont="1" applyBorder="1" applyAlignment="1" applyProtection="1">
      <alignment horizontal="left" vertical="center"/>
      <protection locked="0"/>
    </xf>
    <xf numFmtId="0" fontId="73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3" fillId="0" borderId="0" xfId="0" applyFont="1" applyBorder="1" applyAlignment="1">
      <alignment horizontal="left" vertical="center"/>
    </xf>
    <xf numFmtId="0" fontId="75" fillId="0" borderId="0" xfId="2" applyFont="1" applyBorder="1" applyAlignment="1" applyProtection="1">
      <alignment horizontal="left"/>
    </xf>
    <xf numFmtId="0" fontId="74" fillId="0" borderId="0" xfId="0" applyFont="1" applyBorder="1" applyAlignment="1">
      <alignment horizontal="left" vertical="center"/>
    </xf>
    <xf numFmtId="0" fontId="75" fillId="0" borderId="0" xfId="2" applyFont="1" applyBorder="1" applyAlignment="1" applyProtection="1">
      <alignment horizontal="left" vertical="center"/>
      <protection locked="0"/>
    </xf>
    <xf numFmtId="0" fontId="76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3" fillId="0" borderId="0" xfId="0" applyNumberFormat="1" applyFont="1" applyBorder="1" applyAlignment="1" applyProtection="1">
      <alignment horizontal="left" vertical="center"/>
      <protection hidden="1"/>
    </xf>
    <xf numFmtId="0" fontId="75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3" fillId="0" borderId="0" xfId="0" applyNumberFormat="1" applyFont="1" applyBorder="1" applyAlignment="1">
      <alignment horizontal="center"/>
    </xf>
    <xf numFmtId="171" fontId="73" fillId="0" borderId="0" xfId="0" applyNumberFormat="1" applyFont="1" applyBorder="1" applyAlignment="1" applyProtection="1">
      <alignment horizontal="center" vertical="center"/>
      <protection locked="0"/>
    </xf>
    <xf numFmtId="0" fontId="77" fillId="3" borderId="0" xfId="0" applyFont="1" applyFill="1" applyBorder="1" applyProtection="1"/>
    <xf numFmtId="0" fontId="78" fillId="0" borderId="0" xfId="0" applyFont="1" applyBorder="1" applyAlignment="1" applyProtection="1">
      <alignment vertical="center" wrapText="1"/>
      <protection hidden="1"/>
    </xf>
    <xf numFmtId="0" fontId="78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8" fillId="0" borderId="28" xfId="0" applyFont="1" applyBorder="1" applyAlignment="1" applyProtection="1">
      <alignment vertical="center" wrapText="1"/>
      <protection hidden="1"/>
    </xf>
    <xf numFmtId="0" fontId="78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3" fillId="0" borderId="0" xfId="0" applyNumberFormat="1" applyFont="1" applyBorder="1" applyAlignment="1" applyProtection="1">
      <alignment horizontal="left"/>
      <protection hidden="1"/>
    </xf>
    <xf numFmtId="0" fontId="73" fillId="0" borderId="0" xfId="0" applyFont="1" applyBorder="1" applyAlignment="1">
      <alignment horizontal="left"/>
    </xf>
    <xf numFmtId="0" fontId="73" fillId="0" borderId="0" xfId="0" applyFont="1" applyAlignment="1">
      <alignment horizontal="left" vertical="center"/>
    </xf>
    <xf numFmtId="0" fontId="82" fillId="0" borderId="16" xfId="0" applyFont="1" applyBorder="1" applyAlignment="1">
      <alignment horizontal="center" vertical="center" wrapText="1"/>
    </xf>
    <xf numFmtId="1" fontId="82" fillId="0" borderId="16" xfId="0" applyNumberFormat="1" applyFont="1" applyBorder="1" applyAlignment="1">
      <alignment horizontal="center" vertical="center" wrapText="1"/>
    </xf>
    <xf numFmtId="0" fontId="82" fillId="0" borderId="16" xfId="0" applyFont="1" applyBorder="1" applyAlignment="1">
      <alignment horizontal="left" vertical="center" wrapText="1"/>
    </xf>
    <xf numFmtId="0" fontId="82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3" fillId="0" borderId="0" xfId="0" applyFont="1" applyAlignment="1">
      <alignment horizontal="left"/>
    </xf>
    <xf numFmtId="0" fontId="73" fillId="0" borderId="0" xfId="0" applyFont="1" applyAlignment="1" applyProtection="1">
      <alignment horizontal="left" vertical="center"/>
      <protection locked="0"/>
    </xf>
    <xf numFmtId="49" fontId="73" fillId="0" borderId="0" xfId="0" applyNumberFormat="1" applyFont="1" applyAlignment="1" applyProtection="1">
      <alignment horizontal="left" vertical="center"/>
      <protection locked="0"/>
    </xf>
    <xf numFmtId="0" fontId="74" fillId="0" borderId="0" xfId="0" applyFont="1" applyAlignment="1">
      <alignment horizontal="left" vertical="center"/>
    </xf>
    <xf numFmtId="168" fontId="71" fillId="0" borderId="0" xfId="0" quotePrefix="1" applyNumberFormat="1" applyFont="1" applyBorder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83" fillId="0" borderId="3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9" fillId="0" borderId="41" xfId="0" applyFont="1" applyBorder="1" applyAlignment="1" applyProtection="1">
      <alignment horizontal="center" vertical="center" wrapText="1"/>
      <protection hidden="1"/>
    </xf>
    <xf numFmtId="0" fontId="79" fillId="0" borderId="42" xfId="0" applyFont="1" applyBorder="1" applyAlignment="1" applyProtection="1">
      <alignment horizontal="center" vertical="center" wrapText="1"/>
      <protection hidden="1"/>
    </xf>
    <xf numFmtId="0" fontId="79" fillId="0" borderId="43" xfId="0" applyFont="1" applyBorder="1" applyAlignment="1" applyProtection="1">
      <alignment horizontal="center" vertical="center" wrapText="1"/>
      <protection hidden="1"/>
    </xf>
    <xf numFmtId="0" fontId="79" fillId="0" borderId="26" xfId="0" applyFont="1" applyBorder="1" applyAlignment="1" applyProtection="1">
      <alignment horizontal="center" vertical="center" wrapText="1"/>
      <protection hidden="1"/>
    </xf>
    <xf numFmtId="0" fontId="79" fillId="0" borderId="0" xfId="0" applyFont="1" applyBorder="1" applyAlignment="1" applyProtection="1">
      <alignment horizontal="center" vertical="center" wrapText="1"/>
      <protection hidden="1"/>
    </xf>
    <xf numFmtId="0" fontId="79" fillId="0" borderId="27" xfId="0" applyFont="1" applyBorder="1" applyAlignment="1" applyProtection="1">
      <alignment horizontal="center" vertical="center" wrapText="1"/>
      <protection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Border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Border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60" fillId="0" borderId="12" xfId="0" applyNumberFormat="1" applyFont="1" applyBorder="1" applyAlignment="1" applyProtection="1">
      <alignment horizontal="center" vertical="center"/>
      <protection hidden="1"/>
    </xf>
    <xf numFmtId="0" fontId="60" fillId="0" borderId="3" xfId="0" applyNumberFormat="1" applyFont="1" applyBorder="1" applyAlignment="1" applyProtection="1">
      <alignment horizontal="center" vertical="center"/>
      <protection hidden="1"/>
    </xf>
    <xf numFmtId="0" fontId="60" fillId="0" borderId="5" xfId="0" applyNumberFormat="1" applyFont="1" applyBorder="1" applyAlignment="1" applyProtection="1">
      <alignment horizontal="center" vertical="center"/>
      <protection hidden="1"/>
    </xf>
    <xf numFmtId="0" fontId="60" fillId="0" borderId="21" xfId="0" applyNumberFormat="1" applyFont="1" applyBorder="1" applyAlignment="1" applyProtection="1">
      <alignment horizontal="center" vertical="center"/>
      <protection hidden="1"/>
    </xf>
    <xf numFmtId="0" fontId="60" fillId="0" borderId="15" xfId="0" applyNumberFormat="1" applyFont="1" applyBorder="1" applyAlignment="1" applyProtection="1">
      <alignment horizontal="center" vertical="center"/>
      <protection hidden="1"/>
    </xf>
    <xf numFmtId="0" fontId="60" fillId="0" borderId="17" xfId="0" applyNumberFormat="1" applyFont="1" applyBorder="1" applyAlignment="1" applyProtection="1">
      <alignment horizontal="center" vertical="center"/>
      <protection hidden="1"/>
    </xf>
    <xf numFmtId="0" fontId="69" fillId="0" borderId="21" xfId="0" applyNumberFormat="1" applyFont="1" applyFill="1" applyBorder="1" applyAlignment="1" applyProtection="1">
      <alignment horizontal="center" vertical="center"/>
      <protection hidden="1"/>
    </xf>
    <xf numFmtId="0" fontId="69" fillId="0" borderId="15" xfId="0" applyNumberFormat="1" applyFont="1" applyFill="1" applyBorder="1" applyAlignment="1" applyProtection="1">
      <alignment horizontal="center" vertical="center"/>
      <protection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49" fontId="47" fillId="0" borderId="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49" fontId="47" fillId="0" borderId="21" xfId="0" applyNumberFormat="1" applyFont="1" applyBorder="1" applyAlignment="1" applyProtection="1">
      <alignment horizontal="center" vertical="center"/>
      <protection hidden="1"/>
    </xf>
    <xf numFmtId="0" fontId="0" fillId="0" borderId="35" xfId="0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Border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2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1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31" fillId="3" borderId="16" xfId="0" applyFont="1" applyFill="1" applyBorder="1" applyAlignment="1" applyProtection="1">
      <alignment horizontal="center" vertical="center" textRotation="90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5" fontId="34" fillId="3" borderId="68" xfId="0" applyNumberFormat="1" applyFont="1" applyFill="1" applyBorder="1" applyAlignment="1" applyProtection="1">
      <alignment horizontal="left" vertical="center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0" fontId="87" fillId="0" borderId="19" xfId="0" applyNumberFormat="1" applyFont="1" applyFill="1" applyBorder="1" applyAlignment="1" applyProtection="1">
      <alignment horizontal="right" vertical="center"/>
      <protection locked="0"/>
    </xf>
    <xf numFmtId="0" fontId="8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49" fontId="38" fillId="0" borderId="81" xfId="0" applyNumberFormat="1" applyFont="1" applyFill="1" applyBorder="1" applyAlignment="1" applyProtection="1">
      <alignment horizontal="center" vertical="center"/>
      <protection locked="0"/>
    </xf>
    <xf numFmtId="49" fontId="38" fillId="0" borderId="82" xfId="0" applyNumberFormat="1" applyFont="1" applyFill="1" applyBorder="1" applyAlignment="1" applyProtection="1">
      <alignment horizontal="center" vertical="center"/>
      <protection locked="0"/>
    </xf>
    <xf numFmtId="49" fontId="38" fillId="0" borderId="83" xfId="0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2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'HOJA EXPORTACION'!$AE$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67093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76555" y="11611841"/>
              <a:ext cx="662131" cy="484909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=""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=""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=""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=""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54263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54263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95</xdr:row>
          <xdr:rowOff>190500</xdr:rowOff>
        </xdr:from>
        <xdr:to>
          <xdr:col>24</xdr:col>
          <xdr:colOff>152400</xdr:colOff>
          <xdr:row>97</xdr:row>
          <xdr:rowOff>123825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=""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Trofeo Feminas</a:t>
              </a:r>
            </a:p>
          </xdr:txBody>
        </xdr:sp>
        <xdr:clientData/>
      </xdr:twoCellAnchor>
    </mc:Choice>
    <mc:Fallback/>
  </mc:AlternateContent>
  <xdr:twoCellAnchor editAs="oneCell">
    <xdr:from>
      <xdr:col>24</xdr:col>
      <xdr:colOff>129886</xdr:colOff>
      <xdr:row>10</xdr:row>
      <xdr:rowOff>21651</xdr:rowOff>
    </xdr:from>
    <xdr:to>
      <xdr:col>32</xdr:col>
      <xdr:colOff>138544</xdr:colOff>
      <xdr:row>14</xdr:row>
      <xdr:rowOff>77931</xdr:rowOff>
    </xdr:to>
    <xdr:pic>
      <xdr:nvPicPr>
        <xdr:cNvPr id="29" name="Imagen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568" y="1528333"/>
          <a:ext cx="1645226" cy="68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90055</xdr:colOff>
      <xdr:row>114</xdr:row>
      <xdr:rowOff>11935</xdr:rowOff>
    </xdr:from>
    <xdr:to>
      <xdr:col>32</xdr:col>
      <xdr:colOff>138545</xdr:colOff>
      <xdr:row>118</xdr:row>
      <xdr:rowOff>48490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578" y="13528776"/>
          <a:ext cx="1503217" cy="634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secretario@automovilclubdelorca.es" TargetMode="External"/><Relationship Id="rId2" Type="http://schemas.openxmlformats.org/officeDocument/2006/relationships/hyperlink" Target="mailto:inscripcion@escuderiasur.net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codea.es" TargetMode="External"/><Relationship Id="rId5" Type="http://schemas.openxmlformats.org/officeDocument/2006/relationships/hyperlink" Target="mailto:inscripciones@rallyeprimerasnieves.es" TargetMode="External"/><Relationship Id="rId10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topLeftCell="A80" zoomScale="110" zoomScaleNormal="110" zoomScaleSheetLayoutView="100" workbookViewId="0">
      <selection activeCell="R21" sqref="R21:AG21"/>
    </sheetView>
  </sheetViews>
  <sheetFormatPr baseColWidth="10" defaultColWidth="0" defaultRowHeight="0" customHeight="1" zeroHeight="1"/>
  <cols>
    <col min="1" max="1" width="6.7109375" style="70" customWidth="1"/>
    <col min="2" max="2" width="2.42578125" style="70" customWidth="1"/>
    <col min="3" max="3" width="5.140625" style="70" customWidth="1"/>
    <col min="4" max="7" width="3.42578125" style="70" customWidth="1"/>
    <col min="8" max="8" width="4.42578125" style="70" customWidth="1"/>
    <col min="9" max="9" width="2.28515625" style="70" customWidth="1"/>
    <col min="10" max="10" width="3.42578125" style="70" customWidth="1"/>
    <col min="11" max="11" width="1.28515625" style="70" customWidth="1"/>
    <col min="12" max="12" width="7.28515625" style="70" customWidth="1"/>
    <col min="13" max="14" width="3.42578125" style="70" customWidth="1"/>
    <col min="15" max="15" width="2.7109375" style="70" customWidth="1"/>
    <col min="16" max="16" width="2" style="70" customWidth="1"/>
    <col min="17" max="17" width="3.7109375" style="70" customWidth="1"/>
    <col min="18" max="18" width="2" style="70" customWidth="1"/>
    <col min="19" max="19" width="1.140625" style="70" customWidth="1"/>
    <col min="20" max="21" width="2" style="70" customWidth="1"/>
    <col min="22" max="23" width="3.42578125" style="70" customWidth="1"/>
    <col min="24" max="24" width="4.7109375" style="70" customWidth="1"/>
    <col min="25" max="26" width="2.7109375" style="70" customWidth="1"/>
    <col min="27" max="27" width="3.28515625" style="70" customWidth="1"/>
    <col min="28" max="28" width="3.42578125" style="70" customWidth="1"/>
    <col min="29" max="29" width="2.7109375" style="70" customWidth="1"/>
    <col min="30" max="30" width="2" style="70" customWidth="1"/>
    <col min="31" max="31" width="3.42578125" style="70" customWidth="1"/>
    <col min="32" max="32" width="4.42578125" style="70" customWidth="1"/>
    <col min="33" max="33" width="3.42578125" style="70" customWidth="1"/>
    <col min="34" max="34" width="2.42578125" style="70" customWidth="1"/>
    <col min="35" max="35" width="6.42578125" style="70" customWidth="1"/>
    <col min="36" max="36" width="1.140625" style="70" hidden="1" customWidth="1"/>
    <col min="37" max="16384" width="11.42578125" style="70" hidden="1"/>
  </cols>
  <sheetData>
    <row r="1" spans="2:35" ht="5.0999999999999996" customHeight="1"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70" t="s">
        <v>188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560" t="s">
        <v>189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69"/>
    </row>
    <row r="4" spans="2:35" s="71" customFormat="1" ht="12" customHeight="1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547" t="s">
        <v>88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9"/>
    </row>
    <row r="7" spans="2:35" ht="5.0999999999999996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552" t="str">
        <f>Opcion</f>
        <v>ESTADO NORMAL (Todos los datos visibles)</v>
      </c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80"/>
      <c r="P8" s="73"/>
      <c r="Q8" s="554" t="s">
        <v>71</v>
      </c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6"/>
    </row>
    <row r="9" spans="2:35" s="71" customFormat="1" ht="12.75" customHeight="1">
      <c r="B9" s="550" t="str">
        <f>Opcion2</f>
        <v>Active la casilla para imprimir un Boletín de Inscripción vacío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78"/>
      <c r="Q9" s="557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9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7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0"/>
    </row>
    <row r="12" spans="2:35" ht="17.25" customHeight="1">
      <c r="B12" s="38"/>
      <c r="C12" s="5"/>
      <c r="D12" s="5"/>
      <c r="E12" s="5"/>
      <c r="F12" s="5"/>
      <c r="G12" s="411">
        <f ca="1">NOW()</f>
        <v>44274.779046990741</v>
      </c>
      <c r="H12" s="411"/>
      <c r="I12" s="411"/>
      <c r="J12" s="411"/>
      <c r="K12" s="44"/>
      <c r="L12" s="561" t="s">
        <v>352</v>
      </c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343" t="s">
        <v>349</v>
      </c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7"/>
      <c r="I15" s="127"/>
      <c r="J15" s="127"/>
      <c r="K15" s="127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127"/>
      <c r="AA15" s="127"/>
      <c r="AB15" s="127"/>
      <c r="AC15" s="127"/>
      <c r="AD15" s="127"/>
      <c r="AE15" s="127"/>
      <c r="AF15" s="127"/>
      <c r="AG15" s="127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302" t="s">
        <v>20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4"/>
      <c r="Y17" s="101"/>
      <c r="Z17" s="302" t="s">
        <v>82</v>
      </c>
      <c r="AA17" s="303"/>
      <c r="AB17" s="303"/>
      <c r="AC17" s="303"/>
      <c r="AD17" s="303"/>
      <c r="AE17" s="303"/>
      <c r="AF17" s="303"/>
      <c r="AG17" s="304"/>
      <c r="AH17" s="39"/>
    </row>
    <row r="18" spans="2:34" ht="6" customHeight="1">
      <c r="B18" s="40"/>
      <c r="C18" s="393" t="str">
        <f>IF(Blanco=TRUE,"",' Derechos de Inscripción '!B18)</f>
        <v>X RALLYE TIERRAS ALTAS DE LORCA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5"/>
      <c r="Y18" s="101"/>
      <c r="Z18" s="399" t="str">
        <f>IF(Blanco=TRUE,"",' Derechos de Inscripción '!$D$16)</f>
        <v>23/24-04-2021</v>
      </c>
      <c r="AA18" s="400"/>
      <c r="AB18" s="400"/>
      <c r="AC18" s="400"/>
      <c r="AD18" s="400"/>
      <c r="AE18" s="400"/>
      <c r="AF18" s="400"/>
      <c r="AG18" s="401"/>
      <c r="AH18" s="39"/>
    </row>
    <row r="19" spans="2:34" ht="12" customHeight="1">
      <c r="B19" s="40"/>
      <c r="C19" s="396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8"/>
      <c r="Y19" s="101"/>
      <c r="Z19" s="402"/>
      <c r="AA19" s="403"/>
      <c r="AB19" s="403"/>
      <c r="AC19" s="403"/>
      <c r="AD19" s="403"/>
      <c r="AE19" s="403"/>
      <c r="AF19" s="403"/>
      <c r="AG19" s="404"/>
      <c r="AH19" s="39"/>
    </row>
    <row r="20" spans="2:34" ht="6" customHeight="1">
      <c r="B20" s="40"/>
      <c r="C20" s="20"/>
      <c r="D20" s="20"/>
      <c r="E20" s="20"/>
      <c r="F20" s="2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2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39"/>
    </row>
    <row r="21" spans="2:34" ht="20.100000000000001" customHeight="1">
      <c r="B21" s="38"/>
      <c r="C21" s="544" t="str">
        <f>IF(Blanco=TRUE,"",' Derechos de Inscripción '!D21)</f>
        <v>A.C DE LORCA</v>
      </c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6"/>
      <c r="Q21" s="5"/>
      <c r="R21" s="562" t="s">
        <v>66</v>
      </c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4"/>
      <c r="AH21" s="39"/>
    </row>
    <row r="22" spans="2:34" ht="6.75" customHeight="1">
      <c r="B22" s="38"/>
      <c r="C22" s="497" t="str">
        <f>IF(Blanco=TRUE,"",' Derechos de Inscripción '!D22)</f>
        <v>CAMINO AGUSTIN GARCIA, PURIAS</v>
      </c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9"/>
      <c r="Q22" s="5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39"/>
    </row>
    <row r="23" spans="2:34" ht="6.75" customHeight="1">
      <c r="B23" s="38"/>
      <c r="C23" s="497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9"/>
      <c r="Q23" s="5"/>
      <c r="R23" s="381" t="s">
        <v>67</v>
      </c>
      <c r="S23" s="382"/>
      <c r="T23" s="382"/>
      <c r="U23" s="382"/>
      <c r="V23" s="382"/>
      <c r="W23" s="382"/>
      <c r="X23" s="382"/>
      <c r="Y23" s="382"/>
      <c r="Z23" s="383"/>
      <c r="AA23" s="491" t="s">
        <v>68</v>
      </c>
      <c r="AB23" s="492"/>
      <c r="AC23" s="492"/>
      <c r="AD23" s="493"/>
      <c r="AE23" s="381" t="s">
        <v>72</v>
      </c>
      <c r="AF23" s="382"/>
      <c r="AG23" s="383"/>
      <c r="AH23" s="39"/>
    </row>
    <row r="24" spans="2:34" ht="6.75" customHeight="1">
      <c r="B24" s="38"/>
      <c r="C24" s="540" t="str">
        <f>IF(Blanco=TRUE,"",IF(TEXT(' Derechos de Inscripción '!D23,"00000")=" ","",TEXT(' Derechos de Inscripción '!D23,"00000")&amp;"-"&amp;' Derechos de Inscripción '!F23&amp;" "&amp;' Derechos de Inscripción '!D24))</f>
        <v>30813-LORCA (MURCIA)</v>
      </c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2"/>
      <c r="Q24" s="5"/>
      <c r="R24" s="384"/>
      <c r="S24" s="385"/>
      <c r="T24" s="385"/>
      <c r="U24" s="385"/>
      <c r="V24" s="385"/>
      <c r="W24" s="385"/>
      <c r="X24" s="385"/>
      <c r="Y24" s="385"/>
      <c r="Z24" s="386"/>
      <c r="AA24" s="494"/>
      <c r="AB24" s="495"/>
      <c r="AC24" s="495"/>
      <c r="AD24" s="496"/>
      <c r="AE24" s="384"/>
      <c r="AF24" s="385"/>
      <c r="AG24" s="386"/>
      <c r="AH24" s="39"/>
    </row>
    <row r="25" spans="2:34" ht="6.75" customHeight="1">
      <c r="B25" s="38"/>
      <c r="C25" s="540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2"/>
      <c r="Q25" s="5"/>
      <c r="R25" s="513" t="s">
        <v>69</v>
      </c>
      <c r="S25" s="514"/>
      <c r="T25" s="514"/>
      <c r="U25" s="514"/>
      <c r="V25" s="534"/>
      <c r="W25" s="534"/>
      <c r="X25" s="534"/>
      <c r="Y25" s="534"/>
      <c r="Z25" s="535"/>
      <c r="AA25" s="519"/>
      <c r="AB25" s="520"/>
      <c r="AC25" s="520"/>
      <c r="AD25" s="521"/>
      <c r="AE25" s="500"/>
      <c r="AF25" s="501"/>
      <c r="AG25" s="502"/>
      <c r="AH25" s="39"/>
    </row>
    <row r="26" spans="2:34" ht="6.75" customHeight="1">
      <c r="B26" s="38"/>
      <c r="C26" s="49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629666661 - FAX: 0</v>
      </c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9"/>
      <c r="Q26" s="5"/>
      <c r="R26" s="515"/>
      <c r="S26" s="516"/>
      <c r="T26" s="516"/>
      <c r="U26" s="516"/>
      <c r="V26" s="536"/>
      <c r="W26" s="536"/>
      <c r="X26" s="536"/>
      <c r="Y26" s="536"/>
      <c r="Z26" s="537"/>
      <c r="AA26" s="500"/>
      <c r="AB26" s="501"/>
      <c r="AC26" s="501"/>
      <c r="AD26" s="502"/>
      <c r="AE26" s="500"/>
      <c r="AF26" s="501"/>
      <c r="AG26" s="502"/>
      <c r="AH26" s="39"/>
    </row>
    <row r="27" spans="2:34" ht="6.75" customHeight="1">
      <c r="B27" s="38"/>
      <c r="C27" s="497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9"/>
      <c r="Q27" s="5"/>
      <c r="R27" s="517"/>
      <c r="S27" s="518"/>
      <c r="T27" s="518"/>
      <c r="U27" s="518"/>
      <c r="V27" s="538"/>
      <c r="W27" s="538"/>
      <c r="X27" s="538"/>
      <c r="Y27" s="538"/>
      <c r="Z27" s="539"/>
      <c r="AA27" s="500"/>
      <c r="AB27" s="501"/>
      <c r="AC27" s="501"/>
      <c r="AD27" s="502"/>
      <c r="AE27" s="500"/>
      <c r="AF27" s="501"/>
      <c r="AG27" s="502"/>
      <c r="AH27" s="39"/>
    </row>
    <row r="28" spans="2:34" ht="6.75" customHeight="1">
      <c r="B28" s="38"/>
      <c r="C28" s="522" t="str">
        <f>IF(Blanco=TRUE,"","e_mail: " &amp; ' Derechos de Inscripción '!H25)</f>
        <v>e_mail: secretario@automovilclubdelorca.es</v>
      </c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4"/>
      <c r="Q28" s="5"/>
      <c r="R28" s="528" t="s">
        <v>70</v>
      </c>
      <c r="S28" s="529"/>
      <c r="T28" s="529"/>
      <c r="U28" s="529"/>
      <c r="V28" s="506"/>
      <c r="W28" s="507"/>
      <c r="X28" s="507"/>
      <c r="Y28" s="507"/>
      <c r="Z28" s="508"/>
      <c r="AA28" s="500"/>
      <c r="AB28" s="501"/>
      <c r="AC28" s="501"/>
      <c r="AD28" s="502"/>
      <c r="AE28" s="500"/>
      <c r="AF28" s="501"/>
      <c r="AG28" s="502"/>
      <c r="AH28" s="39"/>
    </row>
    <row r="29" spans="2:34" ht="6" customHeight="1">
      <c r="B29" s="38"/>
      <c r="C29" s="522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4"/>
      <c r="Q29" s="5"/>
      <c r="R29" s="530"/>
      <c r="S29" s="531"/>
      <c r="T29" s="531"/>
      <c r="U29" s="531"/>
      <c r="V29" s="509"/>
      <c r="W29" s="509"/>
      <c r="X29" s="509"/>
      <c r="Y29" s="509"/>
      <c r="Z29" s="510"/>
      <c r="AA29" s="500"/>
      <c r="AB29" s="501"/>
      <c r="AC29" s="501"/>
      <c r="AD29" s="502"/>
      <c r="AE29" s="500"/>
      <c r="AF29" s="501"/>
      <c r="AG29" s="502"/>
      <c r="AH29" s="39"/>
    </row>
    <row r="30" spans="2:34" ht="6" customHeight="1">
      <c r="B30" s="38"/>
      <c r="C30" s="525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7"/>
      <c r="Q30" s="5"/>
      <c r="R30" s="532"/>
      <c r="S30" s="533"/>
      <c r="T30" s="533"/>
      <c r="U30" s="533"/>
      <c r="V30" s="511"/>
      <c r="W30" s="511"/>
      <c r="X30" s="511"/>
      <c r="Y30" s="511"/>
      <c r="Z30" s="512"/>
      <c r="AA30" s="503"/>
      <c r="AB30" s="504"/>
      <c r="AC30" s="504"/>
      <c r="AD30" s="505"/>
      <c r="AE30" s="503"/>
      <c r="AF30" s="504"/>
      <c r="AG30" s="505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.100000000000001" customHeight="1">
      <c r="B32" s="38"/>
      <c r="C32" s="444" t="s">
        <v>0</v>
      </c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6"/>
      <c r="AH32" s="39"/>
    </row>
    <row r="33" spans="2:34" ht="3.75" customHeight="1">
      <c r="B33" s="38"/>
      <c r="C33" s="13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480" t="s">
        <v>263</v>
      </c>
      <c r="D34" s="135" t="s">
        <v>201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136"/>
      <c r="Q34" s="137" t="s">
        <v>79</v>
      </c>
      <c r="R34" s="137"/>
      <c r="S34" s="137"/>
      <c r="T34" s="13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39"/>
    </row>
    <row r="35" spans="2:34" ht="18" customHeight="1">
      <c r="B35" s="38"/>
      <c r="C35" s="480"/>
      <c r="D35" s="487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90"/>
      <c r="AH35" s="39"/>
    </row>
    <row r="36" spans="2:34" ht="12" customHeight="1">
      <c r="B36" s="38"/>
      <c r="C36" s="480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>
      <c r="B37" s="38"/>
      <c r="C37" s="480"/>
      <c r="D37" s="474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6"/>
      <c r="Q37" s="483"/>
      <c r="R37" s="483"/>
      <c r="S37" s="483"/>
      <c r="T37" s="483"/>
      <c r="U37" s="484"/>
      <c r="V37" s="477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8"/>
      <c r="AH37" s="39"/>
    </row>
    <row r="38" spans="2:34" ht="15" customHeight="1">
      <c r="B38" s="38"/>
      <c r="C38" s="480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>
      <c r="B39" s="38"/>
      <c r="C39" s="480"/>
      <c r="D39" s="474"/>
      <c r="E39" s="475"/>
      <c r="F39" s="475"/>
      <c r="G39" s="475"/>
      <c r="H39" s="475"/>
      <c r="I39" s="476"/>
      <c r="J39" s="477"/>
      <c r="K39" s="475"/>
      <c r="L39" s="475"/>
      <c r="M39" s="475"/>
      <c r="N39" s="475"/>
      <c r="O39" s="475"/>
      <c r="P39" s="476"/>
      <c r="Q39" s="485"/>
      <c r="R39" s="461"/>
      <c r="S39" s="461"/>
      <c r="T39" s="461"/>
      <c r="U39" s="461"/>
      <c r="V39" s="461"/>
      <c r="W39" s="461"/>
      <c r="X39" s="486"/>
      <c r="Y39" s="433"/>
      <c r="Z39" s="434"/>
      <c r="AA39" s="434"/>
      <c r="AB39" s="434"/>
      <c r="AC39" s="435"/>
      <c r="AD39" s="481"/>
      <c r="AE39" s="481"/>
      <c r="AF39" s="481"/>
      <c r="AG39" s="482"/>
      <c r="AH39" s="39"/>
    </row>
    <row r="40" spans="2:34" ht="15" customHeight="1">
      <c r="B40" s="38"/>
      <c r="C40" s="480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>
      <c r="B41" s="38"/>
      <c r="C41" s="480"/>
      <c r="D41" s="489"/>
      <c r="E41" s="469"/>
      <c r="F41" s="469"/>
      <c r="G41" s="469"/>
      <c r="H41" s="470"/>
      <c r="I41" s="468"/>
      <c r="J41" s="469"/>
      <c r="K41" s="469"/>
      <c r="L41" s="469"/>
      <c r="M41" s="470"/>
      <c r="N41" s="468"/>
      <c r="O41" s="469"/>
      <c r="P41" s="469"/>
      <c r="Q41" s="469"/>
      <c r="R41" s="469"/>
      <c r="S41" s="469"/>
      <c r="T41" s="469"/>
      <c r="U41" s="470"/>
      <c r="V41" s="427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9"/>
      <c r="AH41" s="39"/>
    </row>
    <row r="42" spans="2:34" ht="3.75" customHeight="1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>
      <c r="B43" s="38"/>
      <c r="C43" s="463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337" t="s">
        <v>304</v>
      </c>
      <c r="AG43" s="338"/>
      <c r="AH43" s="39"/>
    </row>
    <row r="44" spans="2:34" ht="18" customHeight="1">
      <c r="B44" s="38"/>
      <c r="C44" s="464"/>
      <c r="D44" s="487"/>
      <c r="E44" s="488"/>
      <c r="F44" s="488"/>
      <c r="G44" s="488"/>
      <c r="H44" s="488"/>
      <c r="I44" s="488"/>
      <c r="J44" s="488"/>
      <c r="K44" s="488"/>
      <c r="L44" s="334"/>
      <c r="M44" s="335"/>
      <c r="N44" s="335"/>
      <c r="O44" s="335"/>
      <c r="P44" s="335"/>
      <c r="Q44" s="335"/>
      <c r="R44" s="335"/>
      <c r="S44" s="335"/>
      <c r="T44" s="335"/>
      <c r="U44" s="479"/>
      <c r="V44" s="334"/>
      <c r="W44" s="335"/>
      <c r="X44" s="335"/>
      <c r="Y44" s="335"/>
      <c r="Z44" s="335"/>
      <c r="AA44" s="335"/>
      <c r="AB44" s="335"/>
      <c r="AC44" s="335"/>
      <c r="AD44" s="335"/>
      <c r="AE44" s="335"/>
      <c r="AF44" s="334"/>
      <c r="AG44" s="336"/>
      <c r="AH44" s="39"/>
    </row>
    <row r="45" spans="2:34" ht="12" customHeight="1">
      <c r="B45" s="38"/>
      <c r="C45" s="464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>
      <c r="B46" s="38"/>
      <c r="C46" s="464"/>
      <c r="D46" s="474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6"/>
      <c r="Q46" s="483"/>
      <c r="R46" s="483"/>
      <c r="S46" s="483"/>
      <c r="T46" s="483"/>
      <c r="U46" s="484"/>
      <c r="V46" s="477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8"/>
      <c r="AH46" s="39"/>
    </row>
    <row r="47" spans="2:34" ht="15" customHeight="1">
      <c r="B47" s="38"/>
      <c r="C47" s="464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339" t="s">
        <v>243</v>
      </c>
      <c r="AE47" s="340"/>
      <c r="AF47" s="340"/>
      <c r="AG47" s="341"/>
      <c r="AH47" s="39"/>
    </row>
    <row r="48" spans="2:34" ht="18" customHeight="1">
      <c r="B48" s="38"/>
      <c r="C48" s="464"/>
      <c r="D48" s="474"/>
      <c r="E48" s="475"/>
      <c r="F48" s="475"/>
      <c r="G48" s="475"/>
      <c r="H48" s="475"/>
      <c r="I48" s="476"/>
      <c r="J48" s="477"/>
      <c r="K48" s="475"/>
      <c r="L48" s="475"/>
      <c r="M48" s="475"/>
      <c r="N48" s="475"/>
      <c r="O48" s="475"/>
      <c r="P48" s="476"/>
      <c r="Q48" s="466"/>
      <c r="R48" s="467"/>
      <c r="S48" s="467"/>
      <c r="T48" s="467"/>
      <c r="U48" s="467"/>
      <c r="V48" s="467"/>
      <c r="W48" s="467"/>
      <c r="X48" s="467"/>
      <c r="Y48" s="466"/>
      <c r="Z48" s="467"/>
      <c r="AA48" s="467"/>
      <c r="AB48" s="467"/>
      <c r="AC48" s="467"/>
      <c r="AD48" s="342"/>
      <c r="AE48" s="342"/>
      <c r="AF48" s="342"/>
      <c r="AG48" s="236" t="str">
        <f>IF($AD$48&gt;=$AH$115,"JR","")</f>
        <v/>
      </c>
      <c r="AH48" s="39"/>
    </row>
    <row r="49" spans="2:34" ht="15" customHeight="1">
      <c r="B49" s="38"/>
      <c r="C49" s="464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>
      <c r="B50" s="38"/>
      <c r="C50" s="465"/>
      <c r="D50" s="430"/>
      <c r="E50" s="431"/>
      <c r="F50" s="431"/>
      <c r="G50" s="431"/>
      <c r="H50" s="432"/>
      <c r="I50" s="468"/>
      <c r="J50" s="469"/>
      <c r="K50" s="469"/>
      <c r="L50" s="469"/>
      <c r="M50" s="470"/>
      <c r="N50" s="468"/>
      <c r="O50" s="469"/>
      <c r="P50" s="469"/>
      <c r="Q50" s="469"/>
      <c r="R50" s="469"/>
      <c r="S50" s="469"/>
      <c r="T50" s="469"/>
      <c r="U50" s="470"/>
      <c r="V50" s="427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9"/>
      <c r="AH50" s="39"/>
    </row>
    <row r="51" spans="2:34" ht="3.75" customHeight="1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>
      <c r="B52" s="38"/>
      <c r="C52" s="463" t="s">
        <v>121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337" t="s">
        <v>304</v>
      </c>
      <c r="AG52" s="338"/>
      <c r="AH52" s="39"/>
    </row>
    <row r="53" spans="2:34" ht="18" customHeight="1">
      <c r="B53" s="38"/>
      <c r="C53" s="464"/>
      <c r="D53" s="466"/>
      <c r="E53" s="467"/>
      <c r="F53" s="467"/>
      <c r="G53" s="467"/>
      <c r="H53" s="467"/>
      <c r="I53" s="467"/>
      <c r="J53" s="467"/>
      <c r="K53" s="467"/>
      <c r="L53" s="334"/>
      <c r="M53" s="335"/>
      <c r="N53" s="335"/>
      <c r="O53" s="335"/>
      <c r="P53" s="335"/>
      <c r="Q53" s="335"/>
      <c r="R53" s="335"/>
      <c r="S53" s="335"/>
      <c r="T53" s="335"/>
      <c r="U53" s="479"/>
      <c r="V53" s="334"/>
      <c r="W53" s="335"/>
      <c r="X53" s="335"/>
      <c r="Y53" s="335"/>
      <c r="Z53" s="335"/>
      <c r="AA53" s="335"/>
      <c r="AB53" s="335"/>
      <c r="AC53" s="335"/>
      <c r="AD53" s="335"/>
      <c r="AE53" s="335"/>
      <c r="AF53" s="334"/>
      <c r="AG53" s="336"/>
      <c r="AH53" s="39"/>
    </row>
    <row r="54" spans="2:34" ht="12" customHeight="1">
      <c r="B54" s="38"/>
      <c r="C54" s="464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>
      <c r="B55" s="38"/>
      <c r="C55" s="464"/>
      <c r="D55" s="474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6"/>
      <c r="Q55" s="483"/>
      <c r="R55" s="483"/>
      <c r="S55" s="483"/>
      <c r="T55" s="483"/>
      <c r="U55" s="484"/>
      <c r="V55" s="477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8"/>
      <c r="AH55" s="39"/>
    </row>
    <row r="56" spans="2:34" ht="15" customHeight="1">
      <c r="B56" s="38"/>
      <c r="C56" s="464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339" t="s">
        <v>243</v>
      </c>
      <c r="AE56" s="340"/>
      <c r="AF56" s="340"/>
      <c r="AG56" s="341"/>
      <c r="AH56" s="39"/>
    </row>
    <row r="57" spans="2:34" ht="18" customHeight="1">
      <c r="B57" s="38"/>
      <c r="C57" s="464"/>
      <c r="D57" s="474"/>
      <c r="E57" s="475"/>
      <c r="F57" s="475"/>
      <c r="G57" s="475"/>
      <c r="H57" s="475"/>
      <c r="I57" s="476"/>
      <c r="J57" s="477"/>
      <c r="K57" s="475"/>
      <c r="L57" s="475"/>
      <c r="M57" s="475"/>
      <c r="N57" s="475"/>
      <c r="O57" s="475"/>
      <c r="P57" s="476"/>
      <c r="Q57" s="466"/>
      <c r="R57" s="467"/>
      <c r="S57" s="467"/>
      <c r="T57" s="467"/>
      <c r="U57" s="467"/>
      <c r="V57" s="467"/>
      <c r="W57" s="467"/>
      <c r="X57" s="467"/>
      <c r="Y57" s="466"/>
      <c r="Z57" s="467"/>
      <c r="AA57" s="467"/>
      <c r="AB57" s="467"/>
      <c r="AC57" s="467"/>
      <c r="AD57" s="342"/>
      <c r="AE57" s="342"/>
      <c r="AF57" s="342"/>
      <c r="AG57" s="236" t="str">
        <f>IF(AD57&gt;=$AH$115,"JR","")</f>
        <v/>
      </c>
      <c r="AH57" s="39"/>
    </row>
    <row r="58" spans="2:34" ht="15" customHeight="1">
      <c r="B58" s="38"/>
      <c r="C58" s="464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>
      <c r="B59" s="38"/>
      <c r="C59" s="465"/>
      <c r="D59" s="472"/>
      <c r="E59" s="473"/>
      <c r="F59" s="473"/>
      <c r="G59" s="473"/>
      <c r="H59" s="473"/>
      <c r="I59" s="569"/>
      <c r="J59" s="469"/>
      <c r="K59" s="469"/>
      <c r="L59" s="469"/>
      <c r="M59" s="470"/>
      <c r="N59" s="468"/>
      <c r="O59" s="469"/>
      <c r="P59" s="469"/>
      <c r="Q59" s="469"/>
      <c r="R59" s="469"/>
      <c r="S59" s="469"/>
      <c r="T59" s="469"/>
      <c r="U59" s="470"/>
      <c r="V59" s="427"/>
      <c r="W59" s="428"/>
      <c r="X59" s="428"/>
      <c r="Y59" s="428"/>
      <c r="Z59" s="428"/>
      <c r="AA59" s="428"/>
      <c r="AB59" s="428"/>
      <c r="AC59" s="428"/>
      <c r="AD59" s="428"/>
      <c r="AE59" s="428"/>
      <c r="AF59" s="428"/>
      <c r="AG59" s="429"/>
      <c r="AH59" s="39"/>
    </row>
    <row r="60" spans="2:34" ht="3.75" customHeight="1">
      <c r="B60" s="38"/>
      <c r="C60" s="5"/>
      <c r="D60" s="134"/>
      <c r="E60" s="134"/>
      <c r="F60" s="134"/>
      <c r="G60" s="134"/>
      <c r="H60" s="134"/>
      <c r="I60" s="13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.100000000000001" customHeight="1">
      <c r="B61" s="38"/>
      <c r="C61" s="444" t="s">
        <v>13</v>
      </c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6"/>
      <c r="AH61" s="39"/>
    </row>
    <row r="62" spans="2:34" ht="3" customHeight="1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>
      <c r="B63" s="38"/>
      <c r="C63" s="16" t="s">
        <v>58</v>
      </c>
      <c r="D63" s="7"/>
      <c r="E63" s="7"/>
      <c r="F63" s="7"/>
      <c r="G63" s="7"/>
      <c r="H63" s="99"/>
      <c r="I63" s="106"/>
      <c r="J63" s="110" t="s">
        <v>102</v>
      </c>
      <c r="K63" s="109"/>
      <c r="L63" s="109"/>
      <c r="M63" s="109"/>
      <c r="N63" s="109"/>
      <c r="O63" s="109"/>
      <c r="P63" s="109"/>
      <c r="Q63" s="597" t="s">
        <v>176</v>
      </c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9"/>
      <c r="AH63" s="39"/>
    </row>
    <row r="64" spans="2:34" ht="18.75" customHeight="1">
      <c r="B64" s="197"/>
      <c r="C64" s="442"/>
      <c r="D64" s="442"/>
      <c r="E64" s="442"/>
      <c r="F64" s="442"/>
      <c r="G64" s="442"/>
      <c r="H64" s="442"/>
      <c r="I64" s="443"/>
      <c r="J64" s="334"/>
      <c r="K64" s="335"/>
      <c r="L64" s="335"/>
      <c r="M64" s="335"/>
      <c r="N64" s="335"/>
      <c r="O64" s="335"/>
      <c r="P64" s="336"/>
      <c r="Q64" s="592" t="e">
        <f>VLOOKUP(' Datos de Organizadores '!P31,' Datos de Organizadores '!Q28:T39,2)</f>
        <v>#N/A</v>
      </c>
      <c r="R64" s="593"/>
      <c r="S64" s="593"/>
      <c r="T64" s="593"/>
      <c r="U64" s="593"/>
      <c r="V64" s="593"/>
      <c r="W64" s="593"/>
      <c r="X64" s="593"/>
      <c r="Y64" s="593"/>
      <c r="Z64" s="593"/>
      <c r="AA64" s="594" t="str">
        <f>IF(Q68="H",VLOOKUP(' Datos de Organizadores '!W29,' Datos de Organizadores '!V30:X40,3)," ")</f>
        <v xml:space="preserve"> </v>
      </c>
      <c r="AB64" s="594"/>
      <c r="AC64" s="594"/>
      <c r="AD64" s="594"/>
      <c r="AE64" s="594"/>
      <c r="AF64" s="594"/>
      <c r="AG64" s="594"/>
      <c r="AH64" s="39"/>
    </row>
    <row r="65" spans="2:34" ht="18.75" customHeight="1">
      <c r="B65" s="38"/>
      <c r="C65" s="9" t="s">
        <v>59</v>
      </c>
      <c r="D65" s="5"/>
      <c r="E65" s="5"/>
      <c r="F65" s="5"/>
      <c r="G65" s="5"/>
      <c r="H65" s="102"/>
      <c r="I65" s="107"/>
      <c r="J65" s="453" t="s">
        <v>163</v>
      </c>
      <c r="K65" s="454"/>
      <c r="L65" s="454"/>
      <c r="M65" s="455"/>
      <c r="N65" s="565" t="s">
        <v>103</v>
      </c>
      <c r="O65" s="565"/>
      <c r="P65" s="566"/>
      <c r="Q65" s="586" t="str">
        <f>IF(Campeonato=2,"",IF(Grupo=1,"",AGRUP))</f>
        <v/>
      </c>
      <c r="R65" s="587"/>
      <c r="S65" s="587"/>
      <c r="T65" s="587"/>
      <c r="U65" s="587"/>
      <c r="V65" s="587"/>
      <c r="W65" s="587"/>
      <c r="X65" s="587"/>
      <c r="Y65" s="587"/>
      <c r="Z65" s="588"/>
      <c r="AA65" s="583" t="s">
        <v>303</v>
      </c>
      <c r="AB65" s="583"/>
      <c r="AC65" s="583"/>
      <c r="AD65" s="583"/>
      <c r="AE65" s="583"/>
      <c r="AF65" s="583"/>
      <c r="AG65" s="583"/>
      <c r="AH65" s="39"/>
    </row>
    <row r="66" spans="2:34" ht="18" customHeight="1">
      <c r="B66" s="197"/>
      <c r="C66" s="442"/>
      <c r="D66" s="442"/>
      <c r="E66" s="442"/>
      <c r="F66" s="442"/>
      <c r="G66" s="442"/>
      <c r="H66" s="442"/>
      <c r="I66" s="443"/>
      <c r="J66" s="334"/>
      <c r="K66" s="335"/>
      <c r="L66" s="335"/>
      <c r="M66" s="479"/>
      <c r="N66" s="335"/>
      <c r="O66" s="335"/>
      <c r="P66" s="336"/>
      <c r="Q66" s="589"/>
      <c r="R66" s="590"/>
      <c r="S66" s="590"/>
      <c r="T66" s="590"/>
      <c r="U66" s="590"/>
      <c r="V66" s="590"/>
      <c r="W66" s="590"/>
      <c r="X66" s="590"/>
      <c r="Y66" s="590"/>
      <c r="Z66" s="591"/>
      <c r="AA66" s="584"/>
      <c r="AB66" s="335"/>
      <c r="AC66" s="335"/>
      <c r="AD66" s="335"/>
      <c r="AE66" s="335"/>
      <c r="AF66" s="335"/>
      <c r="AG66" s="336"/>
      <c r="AH66" s="39"/>
    </row>
    <row r="67" spans="2:34" ht="15" customHeight="1">
      <c r="B67" s="38"/>
      <c r="C67" s="612" t="s">
        <v>61</v>
      </c>
      <c r="D67" s="613"/>
      <c r="E67" s="612" t="s">
        <v>60</v>
      </c>
      <c r="F67" s="614"/>
      <c r="G67" s="614"/>
      <c r="H67" s="614"/>
      <c r="I67" s="613"/>
      <c r="J67" s="11" t="s">
        <v>111</v>
      </c>
      <c r="K67" s="5"/>
      <c r="L67" s="5"/>
      <c r="M67" s="5"/>
      <c r="N67" s="456"/>
      <c r="O67" s="456"/>
      <c r="P67" s="457"/>
      <c r="Q67" s="451" t="s">
        <v>14</v>
      </c>
      <c r="R67" s="451"/>
      <c r="S67" s="451"/>
      <c r="T67" s="451"/>
      <c r="U67" s="451"/>
      <c r="V67" s="600"/>
      <c r="W67" s="585" t="s">
        <v>119</v>
      </c>
      <c r="X67" s="451"/>
      <c r="Y67" s="451"/>
      <c r="Z67" s="452"/>
      <c r="AA67" s="450" t="s">
        <v>194</v>
      </c>
      <c r="AB67" s="451"/>
      <c r="AC67" s="451"/>
      <c r="AD67" s="451"/>
      <c r="AE67" s="451"/>
      <c r="AF67" s="451"/>
      <c r="AG67" s="452"/>
      <c r="AH67" s="39"/>
    </row>
    <row r="68" spans="2:34" ht="18" customHeight="1">
      <c r="B68" s="197"/>
      <c r="C68" s="615"/>
      <c r="D68" s="462"/>
      <c r="E68" s="461"/>
      <c r="F68" s="461"/>
      <c r="G68" s="461"/>
      <c r="H68" s="461"/>
      <c r="I68" s="462"/>
      <c r="J68" s="238"/>
      <c r="K68" s="239"/>
      <c r="L68" s="239"/>
      <c r="M68" s="239"/>
      <c r="N68" s="239"/>
      <c r="O68" s="239"/>
      <c r="P68" s="240"/>
      <c r="Q68" s="291" t="str">
        <f>IF(Campeonato=2,"",IF(Grupo=1,"",' Datos de Organizadores '!Q31))</f>
        <v/>
      </c>
      <c r="R68" s="292"/>
      <c r="S68" s="292"/>
      <c r="T68" s="292"/>
      <c r="U68" s="292"/>
      <c r="V68" s="293"/>
      <c r="W68" s="570" t="str">
        <f>CLASE</f>
        <v/>
      </c>
      <c r="X68" s="571"/>
      <c r="Y68" s="571"/>
      <c r="Z68" s="572"/>
      <c r="AA68" s="154"/>
      <c r="AB68" s="150"/>
      <c r="AC68" s="18"/>
      <c r="AD68" s="18"/>
      <c r="AE68" s="18"/>
      <c r="AF68" s="18"/>
      <c r="AG68" s="157"/>
      <c r="AH68" s="39"/>
    </row>
    <row r="69" spans="2:34" ht="15" customHeight="1">
      <c r="B69" s="197"/>
      <c r="C69" s="198" t="s">
        <v>110</v>
      </c>
      <c r="D69" s="113"/>
      <c r="E69" s="113"/>
      <c r="F69" s="113"/>
      <c r="G69" s="113"/>
      <c r="H69" s="114"/>
      <c r="I69" s="108"/>
      <c r="J69" s="13" t="s">
        <v>260</v>
      </c>
      <c r="K69" s="5"/>
      <c r="L69" s="5"/>
      <c r="M69" s="5"/>
      <c r="N69" s="5"/>
      <c r="O69" s="102"/>
      <c r="P69" s="191"/>
      <c r="Q69" s="294"/>
      <c r="R69" s="295"/>
      <c r="S69" s="295"/>
      <c r="T69" s="295"/>
      <c r="U69" s="295"/>
      <c r="V69" s="296"/>
      <c r="W69" s="573"/>
      <c r="X69" s="573"/>
      <c r="Y69" s="573"/>
      <c r="Z69" s="574"/>
      <c r="AA69" s="154"/>
      <c r="AB69" s="196"/>
      <c r="AC69" s="158"/>
      <c r="AD69" s="155"/>
      <c r="AE69" s="155"/>
      <c r="AF69" s="155"/>
      <c r="AG69" s="156"/>
      <c r="AH69" s="39"/>
    </row>
    <row r="70" spans="2:34" ht="18" customHeight="1">
      <c r="B70" s="38"/>
      <c r="C70" s="580">
        <f>IF(Turbo=2,VALUE(CILINDRADA),ROUND(VALUE(CILINDRADA)*1.7,0))</f>
        <v>0</v>
      </c>
      <c r="D70" s="581"/>
      <c r="E70" s="581"/>
      <c r="F70" s="581"/>
      <c r="G70" s="581"/>
      <c r="H70" s="581"/>
      <c r="I70" s="582"/>
      <c r="J70" s="577"/>
      <c r="K70" s="578"/>
      <c r="L70" s="578"/>
      <c r="M70" s="578"/>
      <c r="N70" s="578"/>
      <c r="O70" s="578"/>
      <c r="P70" s="579"/>
      <c r="Q70" s="297"/>
      <c r="R70" s="298"/>
      <c r="S70" s="298"/>
      <c r="T70" s="298"/>
      <c r="U70" s="298"/>
      <c r="V70" s="299"/>
      <c r="W70" s="575"/>
      <c r="X70" s="575"/>
      <c r="Y70" s="575"/>
      <c r="Z70" s="576"/>
      <c r="AA70" s="151"/>
      <c r="AB70" s="152"/>
      <c r="AC70" s="152"/>
      <c r="AD70" s="152"/>
      <c r="AE70" s="152"/>
      <c r="AF70" s="152"/>
      <c r="AG70" s="153"/>
      <c r="AH70" s="39"/>
    </row>
    <row r="71" spans="2:34" ht="3.75" customHeight="1">
      <c r="B71" s="38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26"/>
      <c r="AF71" s="126"/>
      <c r="AG71" s="126"/>
      <c r="AH71" s="39"/>
    </row>
    <row r="72" spans="2:34" ht="20.100000000000001" hidden="1" customHeight="1">
      <c r="B72" s="38"/>
      <c r="C72" s="447" t="s">
        <v>101</v>
      </c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9"/>
      <c r="AH72" s="39"/>
    </row>
    <row r="73" spans="2:34" ht="3.75" hidden="1" customHeight="1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>
      <c r="B74" s="38"/>
      <c r="C74" s="458" t="s">
        <v>99</v>
      </c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  <c r="AA74" s="459"/>
      <c r="AB74" s="459"/>
      <c r="AC74" s="459"/>
      <c r="AD74" s="459"/>
      <c r="AE74" s="459"/>
      <c r="AF74" s="459"/>
      <c r="AG74" s="460"/>
      <c r="AH74" s="39"/>
    </row>
    <row r="75" spans="2:34" ht="15.75" hidden="1" customHeight="1">
      <c r="B75" s="38"/>
      <c r="C75" s="91" t="s">
        <v>73</v>
      </c>
      <c r="D75" s="18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60"/>
      <c r="Q75" s="436" t="s">
        <v>74</v>
      </c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8"/>
      <c r="AH75" s="39"/>
    </row>
    <row r="76" spans="2:34" ht="15.75" hidden="1" customHeight="1">
      <c r="B76" s="38"/>
      <c r="C76" s="91" t="s">
        <v>75</v>
      </c>
      <c r="D76" s="1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60"/>
      <c r="Q76" s="439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1"/>
      <c r="AH76" s="39"/>
    </row>
    <row r="77" spans="2:34" ht="15.75" hidden="1" customHeight="1">
      <c r="B77" s="38"/>
      <c r="C77" s="91" t="s">
        <v>76</v>
      </c>
      <c r="D77" s="18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60"/>
      <c r="Q77" s="5"/>
      <c r="R77" s="5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6"/>
      <c r="AH77" s="39"/>
    </row>
    <row r="78" spans="2:34" ht="15.75" hidden="1" customHeight="1">
      <c r="B78" s="38"/>
      <c r="C78" s="91" t="s">
        <v>77</v>
      </c>
      <c r="D78" s="18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60"/>
      <c r="Q78" s="5"/>
      <c r="R78" s="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6"/>
      <c r="AH78" s="39"/>
    </row>
    <row r="79" spans="2:34" ht="15.75" hidden="1" customHeight="1">
      <c r="B79" s="38"/>
      <c r="C79" s="567" t="s">
        <v>78</v>
      </c>
      <c r="D79" s="568"/>
      <c r="E79" s="367"/>
      <c r="F79" s="367"/>
      <c r="G79" s="92" t="s">
        <v>5</v>
      </c>
      <c r="H79" s="93"/>
      <c r="I79" s="367"/>
      <c r="J79" s="367"/>
      <c r="K79" s="367"/>
      <c r="L79" s="367"/>
      <c r="M79" s="367"/>
      <c r="N79" s="367"/>
      <c r="O79" s="367"/>
      <c r="P79" s="471"/>
      <c r="Q79" s="93"/>
      <c r="R79" s="93"/>
      <c r="S79" s="94"/>
      <c r="T79" s="95"/>
      <c r="U79" s="95"/>
      <c r="V79" s="95"/>
      <c r="W79" s="94"/>
      <c r="X79" s="95"/>
      <c r="Y79" s="94"/>
      <c r="Z79" s="95"/>
      <c r="AA79" s="94"/>
      <c r="AB79" s="95"/>
      <c r="AC79" s="95"/>
      <c r="AD79" s="95"/>
      <c r="AE79" s="95"/>
      <c r="AF79" s="95"/>
      <c r="AG79" s="96"/>
      <c r="AH79" s="39"/>
    </row>
    <row r="80" spans="2:34" ht="6.75" customHeight="1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.100000000000001" customHeight="1">
      <c r="B81" s="38"/>
      <c r="C81" s="444" t="s">
        <v>15</v>
      </c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6"/>
      <c r="AH81" s="39"/>
    </row>
    <row r="82" spans="2:36" ht="3" customHeight="1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>
      <c r="B83" s="38"/>
      <c r="C83" s="288" t="s">
        <v>162</v>
      </c>
      <c r="D83" s="284">
        <f>VLOOKUP(' Derechos de Inscripción '!C16,' Datos de Organizadores '!$A$3:$M$10,12)</f>
        <v>44300</v>
      </c>
      <c r="E83" s="284"/>
      <c r="F83" s="285"/>
      <c r="G83" s="361"/>
      <c r="H83" s="362"/>
      <c r="I83" s="362"/>
      <c r="J83" s="363"/>
      <c r="K83" s="307" t="s">
        <v>366</v>
      </c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9"/>
      <c r="AC83" s="606" t="s">
        <v>86</v>
      </c>
      <c r="AD83" s="607"/>
      <c r="AE83" s="607"/>
      <c r="AF83" s="607"/>
      <c r="AG83" s="608"/>
      <c r="AH83" s="39"/>
    </row>
    <row r="84" spans="2:36" ht="6" customHeight="1">
      <c r="B84" s="38"/>
      <c r="C84" s="289"/>
      <c r="D84" s="286"/>
      <c r="E84" s="286"/>
      <c r="F84" s="287"/>
      <c r="G84" s="364"/>
      <c r="H84" s="365"/>
      <c r="I84" s="365"/>
      <c r="J84" s="366"/>
      <c r="K84" s="310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2"/>
      <c r="AC84" s="609"/>
      <c r="AD84" s="610"/>
      <c r="AE84" s="610"/>
      <c r="AF84" s="610"/>
      <c r="AG84" s="611"/>
      <c r="AH84" s="39"/>
    </row>
    <row r="85" spans="2:36" ht="3" hidden="1" customHeight="1">
      <c r="B85" s="38"/>
      <c r="C85" s="4"/>
      <c r="D85" s="5"/>
      <c r="E85" s="5"/>
      <c r="F85" s="10"/>
      <c r="G85" s="5"/>
      <c r="H85" s="5"/>
      <c r="I85" s="5"/>
      <c r="J85" s="5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86"/>
      <c r="AD85" s="5"/>
      <c r="AE85" s="5"/>
      <c r="AF85" s="5"/>
      <c r="AG85" s="6"/>
      <c r="AH85" s="39"/>
    </row>
    <row r="86" spans="2:36" ht="3" customHeight="1">
      <c r="B86" s="38"/>
      <c r="C86" s="275">
        <f>IF(' Datos de Organizadores '!P4=2,' Derechos de Inscripción '!J29*2,' Derechos de Inscripción '!J29)</f>
        <v>300</v>
      </c>
      <c r="D86" s="276"/>
      <c r="E86" s="276"/>
      <c r="F86" s="277"/>
      <c r="G86" s="601" t="s">
        <v>365</v>
      </c>
      <c r="H86" s="314"/>
      <c r="I86" s="602"/>
      <c r="J86" s="603"/>
      <c r="K86" s="313" t="s">
        <v>362</v>
      </c>
      <c r="L86" s="314"/>
      <c r="M86" s="315"/>
      <c r="N86" s="319" t="s">
        <v>363</v>
      </c>
      <c r="O86" s="319"/>
      <c r="P86" s="319"/>
      <c r="Q86" s="319"/>
      <c r="R86" s="261"/>
      <c r="S86" s="261"/>
      <c r="T86" s="261"/>
      <c r="U86" s="261"/>
      <c r="V86" s="314" t="s">
        <v>364</v>
      </c>
      <c r="W86" s="314"/>
      <c r="X86" s="314"/>
      <c r="Y86" s="314"/>
      <c r="Z86" s="314"/>
      <c r="AA86" s="314"/>
      <c r="AB86" s="315"/>
      <c r="AC86" s="350"/>
      <c r="AD86" s="351"/>
      <c r="AE86" s="351"/>
      <c r="AF86" s="351"/>
      <c r="AG86" s="352"/>
      <c r="AH86" s="39"/>
    </row>
    <row r="87" spans="2:36" ht="9" customHeight="1">
      <c r="B87" s="38"/>
      <c r="C87" s="278"/>
      <c r="D87" s="279"/>
      <c r="E87" s="279"/>
      <c r="F87" s="280"/>
      <c r="G87" s="601"/>
      <c r="H87" s="314"/>
      <c r="I87" s="602"/>
      <c r="J87" s="603"/>
      <c r="K87" s="313"/>
      <c r="L87" s="314"/>
      <c r="M87" s="315"/>
      <c r="N87" s="319"/>
      <c r="O87" s="319"/>
      <c r="P87" s="319"/>
      <c r="Q87" s="319"/>
      <c r="R87" s="321">
        <v>13</v>
      </c>
      <c r="S87" s="319"/>
      <c r="T87" s="319"/>
      <c r="U87" s="322"/>
      <c r="V87" s="314"/>
      <c r="W87" s="314"/>
      <c r="X87" s="314"/>
      <c r="Y87" s="314"/>
      <c r="Z87" s="314"/>
      <c r="AA87" s="314"/>
      <c r="AB87" s="315"/>
      <c r="AC87" s="353"/>
      <c r="AD87" s="354"/>
      <c r="AE87" s="354"/>
      <c r="AF87" s="354"/>
      <c r="AG87" s="355"/>
      <c r="AH87" s="39"/>
    </row>
    <row r="88" spans="2:36" ht="9" customHeight="1">
      <c r="B88" s="38"/>
      <c r="C88" s="278"/>
      <c r="D88" s="279"/>
      <c r="E88" s="279"/>
      <c r="F88" s="280"/>
      <c r="G88" s="601"/>
      <c r="H88" s="314"/>
      <c r="I88" s="602"/>
      <c r="J88" s="603"/>
      <c r="K88" s="313"/>
      <c r="L88" s="314"/>
      <c r="M88" s="315"/>
      <c r="N88" s="319"/>
      <c r="O88" s="319"/>
      <c r="P88" s="319"/>
      <c r="Q88" s="319"/>
      <c r="R88" s="321"/>
      <c r="S88" s="319"/>
      <c r="T88" s="319"/>
      <c r="U88" s="322"/>
      <c r="V88" s="314"/>
      <c r="W88" s="314"/>
      <c r="X88" s="314"/>
      <c r="Y88" s="314"/>
      <c r="Z88" s="314"/>
      <c r="AA88" s="314"/>
      <c r="AB88" s="315"/>
      <c r="AC88" s="353"/>
      <c r="AD88" s="354"/>
      <c r="AE88" s="354"/>
      <c r="AF88" s="354"/>
      <c r="AG88" s="355"/>
      <c r="AH88" s="39"/>
    </row>
    <row r="89" spans="2:36" ht="18" customHeight="1">
      <c r="B89" s="38"/>
      <c r="C89" s="278"/>
      <c r="D89" s="279"/>
      <c r="E89" s="279"/>
      <c r="F89" s="280"/>
      <c r="G89" s="601"/>
      <c r="H89" s="314"/>
      <c r="I89" s="602"/>
      <c r="J89" s="603"/>
      <c r="K89" s="313"/>
      <c r="L89" s="314"/>
      <c r="M89" s="315"/>
      <c r="N89" s="319"/>
      <c r="O89" s="319"/>
      <c r="P89" s="319"/>
      <c r="Q89" s="319"/>
      <c r="R89" s="321"/>
      <c r="S89" s="319"/>
      <c r="T89" s="319"/>
      <c r="U89" s="322"/>
      <c r="V89" s="314"/>
      <c r="W89" s="314"/>
      <c r="X89" s="314"/>
      <c r="Y89" s="314"/>
      <c r="Z89" s="314"/>
      <c r="AA89" s="314"/>
      <c r="AB89" s="315"/>
      <c r="AC89" s="353"/>
      <c r="AD89" s="354"/>
      <c r="AE89" s="354"/>
      <c r="AF89" s="354"/>
      <c r="AG89" s="355"/>
      <c r="AH89" s="39"/>
    </row>
    <row r="90" spans="2:36" ht="3" customHeight="1">
      <c r="B90" s="38"/>
      <c r="C90" s="281"/>
      <c r="D90" s="282"/>
      <c r="E90" s="282"/>
      <c r="F90" s="283"/>
      <c r="G90" s="604"/>
      <c r="H90" s="317"/>
      <c r="I90" s="317"/>
      <c r="J90" s="605"/>
      <c r="K90" s="316"/>
      <c r="L90" s="317"/>
      <c r="M90" s="318"/>
      <c r="N90" s="320"/>
      <c r="O90" s="320"/>
      <c r="P90" s="320"/>
      <c r="Q90" s="320"/>
      <c r="R90" s="323"/>
      <c r="S90" s="320"/>
      <c r="T90" s="320"/>
      <c r="U90" s="324"/>
      <c r="V90" s="317"/>
      <c r="W90" s="317"/>
      <c r="X90" s="317"/>
      <c r="Y90" s="317"/>
      <c r="Z90" s="317"/>
      <c r="AA90" s="317"/>
      <c r="AB90" s="318"/>
      <c r="AC90" s="356"/>
      <c r="AD90" s="357"/>
      <c r="AE90" s="357"/>
      <c r="AF90" s="357"/>
      <c r="AG90" s="358"/>
      <c r="AH90" s="39"/>
    </row>
    <row r="91" spans="2:36" ht="5.25" customHeight="1" thickBot="1">
      <c r="B91" s="38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9"/>
    </row>
    <row r="92" spans="2:36" ht="14.1" customHeight="1">
      <c r="B92" s="139"/>
      <c r="C92" s="264" t="s">
        <v>306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368" t="s">
        <v>238</v>
      </c>
      <c r="S92" s="369"/>
      <c r="T92" s="369"/>
      <c r="U92" s="369"/>
      <c r="V92" s="369"/>
      <c r="W92" s="369"/>
      <c r="X92" s="369"/>
      <c r="Y92" s="370"/>
      <c r="Z92" s="346"/>
      <c r="AA92" s="346"/>
      <c r="AB92" s="346"/>
      <c r="AC92" s="346"/>
      <c r="AD92" s="346"/>
      <c r="AE92" s="346"/>
      <c r="AF92" s="346"/>
      <c r="AG92" s="347"/>
      <c r="AH92" s="140"/>
      <c r="AI92" s="160"/>
      <c r="AJ92" s="77"/>
    </row>
    <row r="93" spans="2:36" ht="14.1" customHeight="1">
      <c r="B93" s="38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371"/>
      <c r="S93" s="372"/>
      <c r="T93" s="372"/>
      <c r="U93" s="372"/>
      <c r="V93" s="372"/>
      <c r="W93" s="372"/>
      <c r="X93" s="372"/>
      <c r="Y93" s="373"/>
      <c r="Z93" s="348"/>
      <c r="AA93" s="348"/>
      <c r="AB93" s="348"/>
      <c r="AC93" s="348"/>
      <c r="AD93" s="348"/>
      <c r="AE93" s="348"/>
      <c r="AF93" s="348"/>
      <c r="AG93" s="349"/>
      <c r="AH93" s="39"/>
      <c r="AI93" s="160"/>
      <c r="AJ93" s="77"/>
    </row>
    <row r="94" spans="2:36" ht="14.1" customHeight="1">
      <c r="B94" s="38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31"/>
      <c r="S94" s="230"/>
      <c r="T94" s="230"/>
      <c r="U94" s="230"/>
      <c r="V94" s="230"/>
      <c r="W94" s="230"/>
      <c r="X94" s="230"/>
      <c r="Y94" s="232"/>
      <c r="Z94" s="348"/>
      <c r="AA94" s="348"/>
      <c r="AB94" s="348"/>
      <c r="AC94" s="348"/>
      <c r="AD94" s="348"/>
      <c r="AE94" s="348"/>
      <c r="AF94" s="348"/>
      <c r="AG94" s="349"/>
      <c r="AH94" s="39"/>
      <c r="AI94" s="77"/>
      <c r="AJ94" s="77"/>
    </row>
    <row r="95" spans="2:36" ht="9.75" customHeight="1">
      <c r="B95" s="38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31"/>
      <c r="S95" s="230"/>
      <c r="T95" s="230"/>
      <c r="U95" s="230"/>
      <c r="V95" s="230"/>
      <c r="W95" s="230"/>
      <c r="X95" s="230"/>
      <c r="Y95" s="232"/>
      <c r="Z95" s="348"/>
      <c r="AA95" s="348"/>
      <c r="AB95" s="348"/>
      <c r="AC95" s="348"/>
      <c r="AD95" s="348"/>
      <c r="AE95" s="348"/>
      <c r="AF95" s="348"/>
      <c r="AG95" s="349"/>
      <c r="AH95" s="39"/>
      <c r="AI95" s="77"/>
      <c r="AJ95" s="77"/>
    </row>
    <row r="96" spans="2:36" ht="15" customHeight="1">
      <c r="B96" s="38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31"/>
      <c r="S96" s="230"/>
      <c r="T96" s="230"/>
      <c r="U96" s="230"/>
      <c r="V96" s="230"/>
      <c r="W96" s="230"/>
      <c r="X96" s="230"/>
      <c r="Y96" s="232"/>
      <c r="Z96" s="348"/>
      <c r="AA96" s="348"/>
      <c r="AB96" s="348"/>
      <c r="AC96" s="348"/>
      <c r="AD96" s="348"/>
      <c r="AE96" s="348"/>
      <c r="AF96" s="348"/>
      <c r="AG96" s="349"/>
      <c r="AH96" s="39"/>
      <c r="AI96" s="77"/>
      <c r="AJ96" s="77"/>
    </row>
    <row r="97" spans="2:36" ht="12.75" customHeight="1">
      <c r="B97" s="38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31"/>
      <c r="S97" s="230"/>
      <c r="T97" s="230"/>
      <c r="U97" s="230"/>
      <c r="V97" s="230"/>
      <c r="W97" s="230"/>
      <c r="X97" s="230"/>
      <c r="Y97" s="232"/>
      <c r="Z97" s="300" t="s">
        <v>100</v>
      </c>
      <c r="AA97" s="300"/>
      <c r="AB97" s="300"/>
      <c r="AC97" s="300"/>
      <c r="AD97" s="300"/>
      <c r="AE97" s="300"/>
      <c r="AF97" s="300"/>
      <c r="AG97" s="301"/>
      <c r="AH97" s="39"/>
      <c r="AI97" s="160"/>
    </row>
    <row r="98" spans="2:36" ht="12.75" customHeight="1" thickBot="1">
      <c r="B98" s="38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33"/>
      <c r="S98" s="234"/>
      <c r="T98" s="234"/>
      <c r="U98" s="234"/>
      <c r="V98" s="234"/>
      <c r="W98" s="234"/>
      <c r="X98" s="234"/>
      <c r="Y98" s="235"/>
      <c r="Z98" s="344" t="s">
        <v>198</v>
      </c>
      <c r="AA98" s="344"/>
      <c r="AB98" s="344"/>
      <c r="AC98" s="344"/>
      <c r="AD98" s="344"/>
      <c r="AE98" s="344"/>
      <c r="AF98" s="344"/>
      <c r="AG98" s="345"/>
      <c r="AH98" s="39"/>
      <c r="AI98" s="160"/>
      <c r="AJ98" s="77"/>
    </row>
    <row r="99" spans="2:36" ht="5.25" customHeight="1">
      <c r="B99" s="38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30"/>
      <c r="S99" s="230"/>
      <c r="T99" s="230"/>
      <c r="U99" s="230"/>
      <c r="V99" s="230"/>
      <c r="W99" s="230"/>
      <c r="X99" s="230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1"/>
    </row>
    <row r="100" spans="2:36" ht="3.75" customHeight="1">
      <c r="B100" s="38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62"/>
      <c r="AI100" s="141"/>
    </row>
    <row r="101" spans="2:36" ht="9.75" hidden="1" customHeight="1">
      <c r="B101" s="38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138"/>
      <c r="Z101" s="138"/>
      <c r="AA101" s="138"/>
      <c r="AB101" s="138"/>
      <c r="AC101" s="138"/>
      <c r="AD101" s="138"/>
      <c r="AE101" s="138"/>
      <c r="AF101" s="138"/>
      <c r="AG101" s="170"/>
      <c r="AH101" s="39"/>
      <c r="AI101" s="141"/>
    </row>
    <row r="102" spans="2:36" ht="7.5" hidden="1" customHeight="1">
      <c r="B102" s="38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138"/>
      <c r="Z102" s="138"/>
      <c r="AA102" s="138"/>
      <c r="AB102" s="138"/>
      <c r="AC102" s="138"/>
      <c r="AD102" s="138"/>
      <c r="AE102" s="138"/>
      <c r="AF102" s="138"/>
      <c r="AG102" s="170"/>
      <c r="AH102" s="39"/>
      <c r="AI102" s="141"/>
    </row>
    <row r="103" spans="2:36" ht="0.75" customHeight="1">
      <c r="B103" s="38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138"/>
      <c r="Z103" s="138"/>
      <c r="AA103" s="138"/>
      <c r="AB103" s="138"/>
      <c r="AC103" s="138"/>
      <c r="AD103" s="138"/>
      <c r="AE103" s="138"/>
      <c r="AF103" s="138"/>
      <c r="AG103" s="184"/>
      <c r="AH103" s="39"/>
      <c r="AI103" s="141"/>
    </row>
    <row r="104" spans="2:36" ht="3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69"/>
      <c r="AH104" s="39"/>
      <c r="AI104" s="141"/>
    </row>
    <row r="105" spans="2:36" ht="1.5" customHeight="1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62"/>
      <c r="AI105" s="141"/>
    </row>
    <row r="106" spans="2:36" ht="15.75" hidden="1" customHeight="1">
      <c r="B106" s="123"/>
      <c r="C106" s="93"/>
      <c r="D106" s="12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115"/>
      <c r="R106" s="115"/>
      <c r="S106" s="115"/>
      <c r="T106" s="115"/>
      <c r="U106" s="115"/>
      <c r="V106" s="115"/>
      <c r="W106" s="115"/>
      <c r="X106" s="115"/>
      <c r="Y106" s="121"/>
      <c r="Z106" s="121"/>
      <c r="AA106" s="121"/>
      <c r="AB106" s="121"/>
      <c r="AC106" s="121"/>
      <c r="AD106" s="121"/>
      <c r="AE106" s="121"/>
      <c r="AF106" s="121"/>
      <c r="AG106" s="169"/>
      <c r="AH106" s="125"/>
      <c r="AI106" s="141"/>
    </row>
    <row r="107" spans="2:36" ht="15.75" hidden="1" customHeight="1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69"/>
      <c r="AH107" s="39"/>
      <c r="AI107" s="141"/>
    </row>
    <row r="108" spans="2:36" ht="15.75" hidden="1" customHeight="1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69"/>
      <c r="AH108" s="39"/>
      <c r="AI108" s="141"/>
    </row>
    <row r="109" spans="2:36" ht="15.75" hidden="1" customHeight="1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69"/>
      <c r="AH109" s="39"/>
      <c r="AI109" s="141"/>
    </row>
    <row r="110" spans="2:36" ht="15.75" hidden="1" customHeight="1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69"/>
      <c r="AH110" s="39"/>
      <c r="AI110" s="141"/>
    </row>
    <row r="111" spans="2:36" ht="15.75" hidden="1" customHeight="1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69"/>
      <c r="AH111" s="39"/>
      <c r="AI111" s="141"/>
    </row>
    <row r="112" spans="2:36" ht="15.75" hidden="1" customHeight="1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69"/>
      <c r="AH112" s="39"/>
      <c r="AI112" s="141"/>
    </row>
    <row r="113" spans="2:35" ht="15.75" hidden="1" customHeight="1">
      <c r="B113" s="123"/>
      <c r="C113" s="93"/>
      <c r="D113" s="12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71"/>
      <c r="AH113" s="125"/>
      <c r="AI113" s="141"/>
    </row>
    <row r="114" spans="2:35" ht="0.75" customHeight="1">
      <c r="B114" s="174"/>
      <c r="C114" s="142"/>
      <c r="D114" s="142"/>
      <c r="E114" s="142"/>
      <c r="F114" s="142"/>
      <c r="G114" s="143"/>
      <c r="H114" s="143"/>
      <c r="I114" s="143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72"/>
      <c r="AH114" s="172"/>
      <c r="AI114" s="77"/>
    </row>
    <row r="115" spans="2:35" ht="15" customHeight="1">
      <c r="B115" s="17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37">
        <v>34700</v>
      </c>
    </row>
    <row r="116" spans="2:35" ht="11.25" customHeight="1">
      <c r="B116" s="38"/>
      <c r="C116" s="5"/>
      <c r="D116" s="5"/>
      <c r="E116" s="5"/>
      <c r="F116" s="5"/>
      <c r="G116" s="411">
        <v>41291.042360185187</v>
      </c>
      <c r="H116" s="411"/>
      <c r="I116" s="411"/>
      <c r="J116" s="411"/>
      <c r="K116" s="44"/>
      <c r="L116" s="290" t="s">
        <v>352</v>
      </c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343" t="str">
        <f>L14</f>
        <v>RALLYES TIERRA 2021</v>
      </c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>
      <c r="B119" s="38"/>
      <c r="C119" s="5"/>
      <c r="D119" s="5"/>
      <c r="E119" s="5"/>
      <c r="F119" s="5"/>
      <c r="G119" s="5"/>
      <c r="H119" s="127"/>
      <c r="I119" s="127"/>
      <c r="J119" s="127"/>
      <c r="K119" s="127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127"/>
      <c r="AA119" s="127"/>
      <c r="AB119" s="127"/>
      <c r="AC119" s="127"/>
      <c r="AD119" s="127"/>
      <c r="AE119" s="127"/>
      <c r="AF119" s="127"/>
      <c r="AG119" s="127"/>
      <c r="AH119" s="39"/>
    </row>
    <row r="120" spans="2:35" ht="4.5" customHeight="1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>
      <c r="B121" s="40"/>
      <c r="C121" s="302" t="s">
        <v>20</v>
      </c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4"/>
      <c r="Y121" s="101"/>
      <c r="Z121" s="302" t="s">
        <v>82</v>
      </c>
      <c r="AA121" s="303"/>
      <c r="AB121" s="303"/>
      <c r="AC121" s="303"/>
      <c r="AD121" s="303"/>
      <c r="AE121" s="303"/>
      <c r="AF121" s="303"/>
      <c r="AG121" s="304"/>
      <c r="AH121" s="39"/>
    </row>
    <row r="122" spans="2:35" ht="6.75" customHeight="1">
      <c r="B122" s="40"/>
      <c r="C122" s="393" t="str">
        <f>C18</f>
        <v>X RALLYE TIERRAS ALTAS DE LORCA</v>
      </c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5"/>
      <c r="Y122" s="101"/>
      <c r="Z122" s="399" t="str">
        <f>Z18</f>
        <v>23/24-04-2021</v>
      </c>
      <c r="AA122" s="400"/>
      <c r="AB122" s="400"/>
      <c r="AC122" s="400"/>
      <c r="AD122" s="400"/>
      <c r="AE122" s="400"/>
      <c r="AF122" s="400"/>
      <c r="AG122" s="401"/>
      <c r="AH122" s="39"/>
    </row>
    <row r="123" spans="2:35" ht="13.5" customHeight="1">
      <c r="B123" s="40"/>
      <c r="C123" s="396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8"/>
      <c r="Y123" s="101"/>
      <c r="Z123" s="402"/>
      <c r="AA123" s="403"/>
      <c r="AB123" s="403"/>
      <c r="AC123" s="403"/>
      <c r="AD123" s="403"/>
      <c r="AE123" s="403"/>
      <c r="AF123" s="403"/>
      <c r="AG123" s="404"/>
      <c r="AH123" s="39"/>
    </row>
    <row r="124" spans="2:35" ht="13.5" customHeight="1" thickBot="1">
      <c r="B124" s="4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67"/>
      <c r="AA124" s="167"/>
      <c r="AB124" s="167"/>
      <c r="AC124" s="167"/>
      <c r="AD124" s="167"/>
      <c r="AE124" s="167"/>
      <c r="AF124" s="167"/>
      <c r="AG124" s="167"/>
      <c r="AH124" s="39"/>
    </row>
    <row r="125" spans="2:35" ht="6.75" customHeight="1">
      <c r="B125" s="38"/>
      <c r="C125" s="306" t="s">
        <v>80</v>
      </c>
      <c r="D125" s="306"/>
      <c r="E125" s="306"/>
      <c r="F125" s="306"/>
      <c r="G125" s="380" t="str">
        <f>CONCATENATE(D44," ",L44," ",V44)</f>
        <v xml:space="preserve">  </v>
      </c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187"/>
      <c r="Z125" s="405" t="s">
        <v>172</v>
      </c>
      <c r="AA125" s="406"/>
      <c r="AB125" s="406"/>
      <c r="AC125" s="407"/>
      <c r="AD125" s="178"/>
      <c r="AE125" s="381" t="s">
        <v>72</v>
      </c>
      <c r="AF125" s="382"/>
      <c r="AG125" s="383"/>
      <c r="AH125" s="39"/>
    </row>
    <row r="126" spans="2:35" ht="6.75" customHeight="1" thickBot="1">
      <c r="B126" s="38"/>
      <c r="C126" s="306"/>
      <c r="D126" s="306"/>
      <c r="E126" s="306"/>
      <c r="F126" s="306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187"/>
      <c r="Z126" s="408"/>
      <c r="AA126" s="409"/>
      <c r="AB126" s="409"/>
      <c r="AC126" s="410"/>
      <c r="AD126" s="178"/>
      <c r="AE126" s="384"/>
      <c r="AF126" s="385"/>
      <c r="AG126" s="386"/>
      <c r="AH126" s="39"/>
    </row>
    <row r="127" spans="2:35" ht="6.75" customHeight="1">
      <c r="B127" s="38"/>
      <c r="C127" s="306"/>
      <c r="D127" s="306"/>
      <c r="E127" s="306"/>
      <c r="F127" s="306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187"/>
      <c r="Z127" s="266" t="str">
        <f>CONCATENATE(Q68," ",Q65)</f>
        <v xml:space="preserve"> </v>
      </c>
      <c r="AA127" s="267"/>
      <c r="AB127" s="267"/>
      <c r="AC127" s="268"/>
      <c r="AD127" s="179"/>
      <c r="AE127" s="387">
        <f>AE25</f>
        <v>0</v>
      </c>
      <c r="AF127" s="388"/>
      <c r="AG127" s="389"/>
      <c r="AH127" s="39"/>
    </row>
    <row r="128" spans="2:35" ht="6.75" customHeight="1">
      <c r="B128" s="38"/>
      <c r="C128" s="176"/>
      <c r="D128" s="176"/>
      <c r="E128" s="176"/>
      <c r="F128" s="176"/>
      <c r="G128" s="176"/>
      <c r="H128" s="176"/>
      <c r="I128" s="176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269"/>
      <c r="AA128" s="270"/>
      <c r="AB128" s="270"/>
      <c r="AC128" s="271"/>
      <c r="AD128" s="179"/>
      <c r="AE128" s="387"/>
      <c r="AF128" s="388"/>
      <c r="AG128" s="389"/>
      <c r="AH128" s="39"/>
    </row>
    <row r="129" spans="1:36" ht="6.75" customHeight="1">
      <c r="B129" s="38"/>
      <c r="C129" s="305" t="s">
        <v>160</v>
      </c>
      <c r="D129" s="305"/>
      <c r="E129" s="305"/>
      <c r="F129" s="305"/>
      <c r="G129" s="379" t="str">
        <f>CONCATENATE(C64," ",C66)</f>
        <v xml:space="preserve"> </v>
      </c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185"/>
      <c r="Z129" s="269"/>
      <c r="AA129" s="270"/>
      <c r="AB129" s="270"/>
      <c r="AC129" s="271"/>
      <c r="AD129" s="179"/>
      <c r="AE129" s="387"/>
      <c r="AF129" s="388"/>
      <c r="AG129" s="389"/>
      <c r="AH129" s="39"/>
    </row>
    <row r="130" spans="1:36" ht="6.75" customHeight="1">
      <c r="B130" s="38"/>
      <c r="C130" s="305"/>
      <c r="D130" s="305"/>
      <c r="E130" s="305"/>
      <c r="F130" s="305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185"/>
      <c r="Z130" s="269"/>
      <c r="AA130" s="270"/>
      <c r="AB130" s="270"/>
      <c r="AC130" s="271"/>
      <c r="AD130" s="179"/>
      <c r="AE130" s="387"/>
      <c r="AF130" s="388"/>
      <c r="AG130" s="389"/>
      <c r="AH130" s="39"/>
    </row>
    <row r="131" spans="1:36" ht="6" customHeight="1">
      <c r="B131" s="38"/>
      <c r="C131" s="305"/>
      <c r="D131" s="305"/>
      <c r="E131" s="305"/>
      <c r="F131" s="305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185"/>
      <c r="Z131" s="269"/>
      <c r="AA131" s="270"/>
      <c r="AB131" s="270"/>
      <c r="AC131" s="271"/>
      <c r="AD131" s="179"/>
      <c r="AE131" s="387"/>
      <c r="AF131" s="388"/>
      <c r="AG131" s="389"/>
      <c r="AH131" s="39"/>
    </row>
    <row r="132" spans="1:36" ht="6" customHeight="1" thickBot="1">
      <c r="B132" s="38"/>
      <c r="C132" s="305"/>
      <c r="D132" s="305"/>
      <c r="E132" s="305"/>
      <c r="F132" s="305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79"/>
      <c r="U132" s="379"/>
      <c r="V132" s="379"/>
      <c r="W132" s="379"/>
      <c r="X132" s="379"/>
      <c r="Y132" s="186"/>
      <c r="Z132" s="272"/>
      <c r="AA132" s="273"/>
      <c r="AB132" s="273"/>
      <c r="AC132" s="274"/>
      <c r="AD132" s="179"/>
      <c r="AE132" s="390"/>
      <c r="AF132" s="391"/>
      <c r="AG132" s="392"/>
      <c r="AH132" s="39"/>
    </row>
    <row r="133" spans="1:36" ht="5.25" customHeight="1">
      <c r="B133" s="4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67"/>
      <c r="AA133" s="167"/>
      <c r="AB133" s="167"/>
      <c r="AC133" s="167"/>
      <c r="AD133" s="167"/>
      <c r="AE133" s="167"/>
      <c r="AF133" s="167"/>
      <c r="AG133" s="167"/>
      <c r="AH133" s="39"/>
    </row>
    <row r="134" spans="1:36" ht="4.5" customHeight="1">
      <c r="B134" s="40"/>
      <c r="C134" s="20"/>
      <c r="D134" s="20"/>
      <c r="E134" s="20"/>
      <c r="F134" s="2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2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39"/>
    </row>
    <row r="135" spans="1:36" ht="22.5" customHeight="1">
      <c r="A135" s="141"/>
      <c r="B135" s="38"/>
      <c r="C135" s="262" t="s">
        <v>127</v>
      </c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  <c r="AH135" s="39"/>
    </row>
    <row r="136" spans="1:36" ht="3" customHeight="1">
      <c r="A136" s="141"/>
      <c r="B136" s="38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39"/>
    </row>
    <row r="137" spans="1:36" s="77" customFormat="1" ht="12" customHeight="1">
      <c r="A137" s="141"/>
      <c r="B137" s="38"/>
      <c r="C137" s="376" t="s">
        <v>129</v>
      </c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9"/>
    </row>
    <row r="138" spans="1:36" s="77" customFormat="1" ht="12" customHeight="1">
      <c r="A138" s="141"/>
      <c r="B138" s="38"/>
      <c r="C138" s="159"/>
      <c r="D138" s="619" t="s">
        <v>186</v>
      </c>
      <c r="E138" s="619"/>
      <c r="F138" s="619"/>
      <c r="G138" s="619"/>
      <c r="H138" s="619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19"/>
      <c r="AF138" s="619"/>
      <c r="AG138" s="159"/>
      <c r="AH138" s="39"/>
    </row>
    <row r="139" spans="1:36" s="77" customFormat="1" ht="15" customHeight="1">
      <c r="A139" s="141"/>
      <c r="B139" s="38"/>
      <c r="C139" s="616" t="s">
        <v>130</v>
      </c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17"/>
      <c r="O139" s="617"/>
      <c r="P139" s="618"/>
      <c r="Q139" s="421" t="s">
        <v>80</v>
      </c>
      <c r="R139" s="422"/>
      <c r="S139" s="422"/>
      <c r="T139" s="422"/>
      <c r="U139" s="422"/>
      <c r="V139" s="422"/>
      <c r="W139" s="422"/>
      <c r="X139" s="422"/>
      <c r="Y139" s="423"/>
      <c r="Z139" s="424" t="s">
        <v>121</v>
      </c>
      <c r="AA139" s="425"/>
      <c r="AB139" s="425"/>
      <c r="AC139" s="425"/>
      <c r="AD139" s="425"/>
      <c r="AE139" s="425"/>
      <c r="AF139" s="425"/>
      <c r="AG139" s="426"/>
      <c r="AH139" s="39"/>
    </row>
    <row r="140" spans="1:36" s="77" customFormat="1" ht="15" customHeight="1">
      <c r="A140" s="141"/>
      <c r="B140" s="38"/>
      <c r="C140" s="325" t="s">
        <v>171</v>
      </c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7"/>
      <c r="Q140" s="595" t="s">
        <v>165</v>
      </c>
      <c r="R140" s="596"/>
      <c r="S140" s="332"/>
      <c r="T140" s="332"/>
      <c r="U140" s="332"/>
      <c r="V140" s="332"/>
      <c r="W140" s="332"/>
      <c r="X140" s="332"/>
      <c r="Y140" s="333"/>
      <c r="Z140" s="595" t="s">
        <v>165</v>
      </c>
      <c r="AA140" s="596"/>
      <c r="AB140" s="332"/>
      <c r="AC140" s="332"/>
      <c r="AD140" s="332"/>
      <c r="AE140" s="332"/>
      <c r="AF140" s="332"/>
      <c r="AG140" s="333"/>
      <c r="AH140" s="39"/>
    </row>
    <row r="141" spans="1:36" s="77" customFormat="1" ht="15" customHeight="1">
      <c r="A141" s="141"/>
      <c r="B141" s="38"/>
      <c r="C141" s="325" t="s">
        <v>166</v>
      </c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7"/>
      <c r="Q141" s="328" t="s">
        <v>128</v>
      </c>
      <c r="R141" s="329"/>
      <c r="S141" s="329"/>
      <c r="T141" s="329"/>
      <c r="U141" s="329"/>
      <c r="V141" s="329"/>
      <c r="W141" s="329"/>
      <c r="X141" s="329"/>
      <c r="Y141" s="330"/>
      <c r="Z141" s="331" t="s">
        <v>128</v>
      </c>
      <c r="AA141" s="332"/>
      <c r="AB141" s="332"/>
      <c r="AC141" s="332"/>
      <c r="AD141" s="332"/>
      <c r="AE141" s="332"/>
      <c r="AF141" s="332"/>
      <c r="AG141" s="333"/>
      <c r="AH141" s="39"/>
    </row>
    <row r="142" spans="1:36" s="77" customFormat="1" ht="15" customHeight="1">
      <c r="A142" s="141"/>
      <c r="B142" s="38"/>
      <c r="C142" s="325" t="s">
        <v>167</v>
      </c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7"/>
      <c r="Q142" s="328" t="s">
        <v>128</v>
      </c>
      <c r="R142" s="329"/>
      <c r="S142" s="329"/>
      <c r="T142" s="329"/>
      <c r="U142" s="329"/>
      <c r="V142" s="329"/>
      <c r="W142" s="329"/>
      <c r="X142" s="329"/>
      <c r="Y142" s="330"/>
      <c r="Z142" s="331" t="s">
        <v>128</v>
      </c>
      <c r="AA142" s="332"/>
      <c r="AB142" s="332"/>
      <c r="AC142" s="332"/>
      <c r="AD142" s="332"/>
      <c r="AE142" s="332"/>
      <c r="AF142" s="332"/>
      <c r="AG142" s="333"/>
      <c r="AH142" s="39"/>
    </row>
    <row r="143" spans="1:36" s="77" customFormat="1" ht="15" customHeight="1">
      <c r="A143" s="141"/>
      <c r="B143" s="38"/>
      <c r="C143" s="325" t="s">
        <v>168</v>
      </c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7"/>
      <c r="Q143" s="328" t="s">
        <v>128</v>
      </c>
      <c r="R143" s="329"/>
      <c r="S143" s="329"/>
      <c r="T143" s="329"/>
      <c r="U143" s="329"/>
      <c r="V143" s="329"/>
      <c r="W143" s="329"/>
      <c r="X143" s="329"/>
      <c r="Y143" s="330"/>
      <c r="Z143" s="331" t="s">
        <v>128</v>
      </c>
      <c r="AA143" s="332"/>
      <c r="AB143" s="332"/>
      <c r="AC143" s="332"/>
      <c r="AD143" s="332"/>
      <c r="AE143" s="332"/>
      <c r="AF143" s="332"/>
      <c r="AG143" s="333"/>
      <c r="AH143" s="39"/>
    </row>
    <row r="144" spans="1:36" customFormat="1" ht="6" customHeight="1">
      <c r="A144" s="141"/>
      <c r="B144" s="180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2"/>
      <c r="AI144" s="77"/>
      <c r="AJ144" s="77"/>
    </row>
    <row r="145" spans="1:36" s="77" customFormat="1" ht="15" customHeight="1">
      <c r="A145" s="141"/>
      <c r="B145" s="38"/>
      <c r="C145" s="412" t="s">
        <v>350</v>
      </c>
      <c r="D145" s="413"/>
      <c r="E145" s="413"/>
      <c r="F145" s="413"/>
      <c r="G145" s="413"/>
      <c r="H145" s="413"/>
      <c r="I145" s="413"/>
      <c r="J145" s="413"/>
      <c r="K145" s="413"/>
      <c r="L145" s="414"/>
      <c r="M145" s="377" t="s">
        <v>131</v>
      </c>
      <c r="N145" s="377"/>
      <c r="O145" s="377"/>
      <c r="P145" s="377"/>
      <c r="Q145" s="331"/>
      <c r="R145" s="332"/>
      <c r="S145" s="332"/>
      <c r="T145" s="332"/>
      <c r="U145" s="332"/>
      <c r="V145" s="332"/>
      <c r="W145" s="332"/>
      <c r="X145" s="332"/>
      <c r="Y145" s="333"/>
      <c r="Z145" s="331"/>
      <c r="AA145" s="332"/>
      <c r="AB145" s="332"/>
      <c r="AC145" s="332"/>
      <c r="AD145" s="332"/>
      <c r="AE145" s="332"/>
      <c r="AF145" s="332"/>
      <c r="AG145" s="333"/>
      <c r="AH145" s="39"/>
    </row>
    <row r="146" spans="1:36" s="77" customFormat="1" ht="15" customHeight="1">
      <c r="A146" s="141"/>
      <c r="B146" s="38"/>
      <c r="C146" s="415"/>
      <c r="D146" s="416"/>
      <c r="E146" s="416"/>
      <c r="F146" s="416"/>
      <c r="G146" s="416"/>
      <c r="H146" s="416"/>
      <c r="I146" s="416"/>
      <c r="J146" s="416"/>
      <c r="K146" s="416"/>
      <c r="L146" s="417"/>
      <c r="M146" s="377" t="s">
        <v>58</v>
      </c>
      <c r="N146" s="377"/>
      <c r="O146" s="377"/>
      <c r="P146" s="377"/>
      <c r="Q146" s="331"/>
      <c r="R146" s="332"/>
      <c r="S146" s="332"/>
      <c r="T146" s="332"/>
      <c r="U146" s="332"/>
      <c r="V146" s="332"/>
      <c r="W146" s="332"/>
      <c r="X146" s="332"/>
      <c r="Y146" s="333"/>
      <c r="Z146" s="331"/>
      <c r="AA146" s="332"/>
      <c r="AB146" s="332"/>
      <c r="AC146" s="332"/>
      <c r="AD146" s="332"/>
      <c r="AE146" s="332"/>
      <c r="AF146" s="332"/>
      <c r="AG146" s="333"/>
      <c r="AH146" s="39"/>
    </row>
    <row r="147" spans="1:36" s="77" customFormat="1" ht="15" customHeight="1">
      <c r="A147" s="141"/>
      <c r="B147" s="38"/>
      <c r="C147" s="418"/>
      <c r="D147" s="419"/>
      <c r="E147" s="419"/>
      <c r="F147" s="419"/>
      <c r="G147" s="419"/>
      <c r="H147" s="419"/>
      <c r="I147" s="419"/>
      <c r="J147" s="419"/>
      <c r="K147" s="419"/>
      <c r="L147" s="420"/>
      <c r="M147" s="377" t="s">
        <v>59</v>
      </c>
      <c r="N147" s="377"/>
      <c r="O147" s="377"/>
      <c r="P147" s="377"/>
      <c r="Q147" s="331"/>
      <c r="R147" s="332"/>
      <c r="S147" s="332"/>
      <c r="T147" s="332"/>
      <c r="U147" s="332"/>
      <c r="V147" s="332"/>
      <c r="W147" s="332"/>
      <c r="X147" s="332"/>
      <c r="Y147" s="333"/>
      <c r="Z147" s="331"/>
      <c r="AA147" s="332"/>
      <c r="AB147" s="332"/>
      <c r="AC147" s="332"/>
      <c r="AD147" s="332"/>
      <c r="AE147" s="332"/>
      <c r="AF147" s="332"/>
      <c r="AG147" s="333"/>
      <c r="AH147" s="39"/>
    </row>
    <row r="148" spans="1:36" customFormat="1" ht="6" customHeight="1">
      <c r="A148" s="141"/>
      <c r="B148" s="180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3"/>
      <c r="N148" s="183"/>
      <c r="O148" s="183"/>
      <c r="P148" s="183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2"/>
      <c r="AI148" s="77"/>
      <c r="AJ148" s="77"/>
    </row>
    <row r="149" spans="1:36" s="77" customFormat="1" ht="15" customHeight="1">
      <c r="A149" s="141"/>
      <c r="B149" s="38"/>
      <c r="C149" s="620" t="s">
        <v>244</v>
      </c>
      <c r="D149" s="621"/>
      <c r="E149" s="621"/>
      <c r="F149" s="621"/>
      <c r="G149" s="621"/>
      <c r="H149" s="621"/>
      <c r="I149" s="621"/>
      <c r="J149" s="621"/>
      <c r="K149" s="621"/>
      <c r="L149" s="622"/>
      <c r="M149" s="377" t="s">
        <v>131</v>
      </c>
      <c r="N149" s="377"/>
      <c r="O149" s="377"/>
      <c r="P149" s="377"/>
      <c r="Q149" s="331"/>
      <c r="R149" s="332"/>
      <c r="S149" s="332"/>
      <c r="T149" s="332"/>
      <c r="U149" s="332"/>
      <c r="V149" s="332"/>
      <c r="W149" s="332"/>
      <c r="X149" s="332"/>
      <c r="Y149" s="333"/>
      <c r="Z149" s="331"/>
      <c r="AA149" s="332"/>
      <c r="AB149" s="332"/>
      <c r="AC149" s="332"/>
      <c r="AD149" s="332"/>
      <c r="AE149" s="332"/>
      <c r="AF149" s="332"/>
      <c r="AG149" s="333"/>
      <c r="AH149" s="39"/>
    </row>
    <row r="150" spans="1:36" s="77" customFormat="1" ht="15" customHeight="1">
      <c r="A150" s="141"/>
      <c r="B150" s="38"/>
      <c r="C150" s="623"/>
      <c r="D150" s="624"/>
      <c r="E150" s="624"/>
      <c r="F150" s="624"/>
      <c r="G150" s="624"/>
      <c r="H150" s="624"/>
      <c r="I150" s="624"/>
      <c r="J150" s="624"/>
      <c r="K150" s="624"/>
      <c r="L150" s="625"/>
      <c r="M150" s="377" t="s">
        <v>58</v>
      </c>
      <c r="N150" s="377"/>
      <c r="O150" s="377"/>
      <c r="P150" s="377"/>
      <c r="Q150" s="331"/>
      <c r="R150" s="332"/>
      <c r="S150" s="332"/>
      <c r="T150" s="332"/>
      <c r="U150" s="332"/>
      <c r="V150" s="332"/>
      <c r="W150" s="332"/>
      <c r="X150" s="332"/>
      <c r="Y150" s="333"/>
      <c r="Z150" s="331"/>
      <c r="AA150" s="332"/>
      <c r="AB150" s="332"/>
      <c r="AC150" s="332"/>
      <c r="AD150" s="332"/>
      <c r="AE150" s="332"/>
      <c r="AF150" s="332"/>
      <c r="AG150" s="333"/>
      <c r="AH150" s="39"/>
    </row>
    <row r="151" spans="1:36" s="77" customFormat="1" ht="15" customHeight="1">
      <c r="A151" s="141"/>
      <c r="B151" s="38"/>
      <c r="C151" s="626"/>
      <c r="D151" s="627"/>
      <c r="E151" s="627"/>
      <c r="F151" s="627"/>
      <c r="G151" s="627"/>
      <c r="H151" s="627"/>
      <c r="I151" s="627"/>
      <c r="J151" s="627"/>
      <c r="K151" s="627"/>
      <c r="L151" s="628"/>
      <c r="M151" s="377" t="s">
        <v>59</v>
      </c>
      <c r="N151" s="377"/>
      <c r="O151" s="377"/>
      <c r="P151" s="377"/>
      <c r="Q151" s="331"/>
      <c r="R151" s="332"/>
      <c r="S151" s="332"/>
      <c r="T151" s="332"/>
      <c r="U151" s="332"/>
      <c r="V151" s="332"/>
      <c r="W151" s="332"/>
      <c r="X151" s="332"/>
      <c r="Y151" s="333"/>
      <c r="Z151" s="331"/>
      <c r="AA151" s="332"/>
      <c r="AB151" s="332"/>
      <c r="AC151" s="332"/>
      <c r="AD151" s="332"/>
      <c r="AE151" s="332"/>
      <c r="AF151" s="332"/>
      <c r="AG151" s="333"/>
      <c r="AH151" s="39"/>
    </row>
    <row r="152" spans="1:36" ht="15" customHeight="1">
      <c r="A152" s="141"/>
      <c r="B152" s="38"/>
      <c r="C152" s="631" t="s">
        <v>132</v>
      </c>
      <c r="D152" s="631"/>
      <c r="E152" s="631"/>
      <c r="F152" s="631"/>
      <c r="G152" s="631"/>
      <c r="H152" s="631"/>
      <c r="I152" s="631"/>
      <c r="J152" s="631"/>
      <c r="K152" s="631"/>
      <c r="L152" s="631"/>
      <c r="M152" s="377" t="s">
        <v>131</v>
      </c>
      <c r="N152" s="377"/>
      <c r="O152" s="377"/>
      <c r="P152" s="377"/>
      <c r="Q152" s="331"/>
      <c r="R152" s="332"/>
      <c r="S152" s="332"/>
      <c r="T152" s="332"/>
      <c r="U152" s="332"/>
      <c r="V152" s="332"/>
      <c r="W152" s="332"/>
      <c r="X152" s="332"/>
      <c r="Y152" s="333"/>
      <c r="Z152" s="331"/>
      <c r="AA152" s="332"/>
      <c r="AB152" s="332"/>
      <c r="AC152" s="332"/>
      <c r="AD152" s="332"/>
      <c r="AE152" s="332"/>
      <c r="AF152" s="332"/>
      <c r="AG152" s="333"/>
      <c r="AH152" s="39"/>
    </row>
    <row r="153" spans="1:36" customFormat="1" ht="6" customHeight="1">
      <c r="A153" s="141"/>
      <c r="B153" s="180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2"/>
      <c r="AI153" s="77"/>
      <c r="AJ153" s="77"/>
    </row>
    <row r="154" spans="1:36" ht="15" customHeight="1">
      <c r="A154" s="141"/>
      <c r="B154" s="38"/>
      <c r="C154" s="629" t="s">
        <v>133</v>
      </c>
      <c r="D154" s="630"/>
      <c r="E154" s="630"/>
      <c r="F154" s="630"/>
      <c r="G154" s="630"/>
      <c r="H154" s="630"/>
      <c r="I154" s="630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30"/>
      <c r="U154" s="630"/>
      <c r="V154" s="630"/>
      <c r="W154" s="630"/>
      <c r="X154" s="630"/>
      <c r="Y154" s="630"/>
      <c r="Z154" s="630"/>
      <c r="AA154" s="630"/>
      <c r="AB154" s="630"/>
      <c r="AC154" s="630"/>
      <c r="AD154" s="630"/>
      <c r="AE154" s="630"/>
      <c r="AF154" s="630"/>
      <c r="AG154" s="630"/>
      <c r="AH154" s="39"/>
    </row>
    <row r="155" spans="1:36" customFormat="1" ht="6" customHeight="1">
      <c r="A155" s="141"/>
      <c r="B155" s="180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2"/>
      <c r="AI155" s="77"/>
      <c r="AJ155" s="77"/>
    </row>
    <row r="156" spans="1:36" ht="15" customHeight="1">
      <c r="A156" s="141"/>
      <c r="B156" s="38"/>
      <c r="C156" s="638" t="s">
        <v>134</v>
      </c>
      <c r="D156" s="639"/>
      <c r="E156" s="640"/>
      <c r="F156" s="638" t="s">
        <v>80</v>
      </c>
      <c r="G156" s="639"/>
      <c r="H156" s="639"/>
      <c r="I156" s="639"/>
      <c r="J156" s="639"/>
      <c r="K156" s="640"/>
      <c r="L156" s="638" t="s">
        <v>121</v>
      </c>
      <c r="M156" s="639"/>
      <c r="N156" s="639"/>
      <c r="O156" s="639"/>
      <c r="P156" s="640"/>
      <c r="Q156" s="638" t="s">
        <v>135</v>
      </c>
      <c r="R156" s="639"/>
      <c r="S156" s="639"/>
      <c r="T156" s="639"/>
      <c r="U156" s="640"/>
      <c r="V156" s="638" t="s">
        <v>80</v>
      </c>
      <c r="W156" s="639"/>
      <c r="X156" s="639"/>
      <c r="Y156" s="639"/>
      <c r="Z156" s="639"/>
      <c r="AA156" s="640"/>
      <c r="AB156" s="638" t="s">
        <v>121</v>
      </c>
      <c r="AC156" s="639"/>
      <c r="AD156" s="639"/>
      <c r="AE156" s="639"/>
      <c r="AF156" s="639"/>
      <c r="AG156" s="640"/>
      <c r="AH156" s="39"/>
    </row>
    <row r="157" spans="1:36" ht="15" customHeight="1">
      <c r="B157" s="38"/>
      <c r="C157" s="632" t="s">
        <v>136</v>
      </c>
      <c r="D157" s="633"/>
      <c r="E157" s="634"/>
      <c r="F157" s="331"/>
      <c r="G157" s="332"/>
      <c r="H157" s="332"/>
      <c r="I157" s="332"/>
      <c r="J157" s="332"/>
      <c r="K157" s="333"/>
      <c r="L157" s="331"/>
      <c r="M157" s="332"/>
      <c r="N157" s="332"/>
      <c r="O157" s="332"/>
      <c r="P157" s="332"/>
      <c r="Q157" s="632" t="s">
        <v>136</v>
      </c>
      <c r="R157" s="633"/>
      <c r="S157" s="633"/>
      <c r="T157" s="633"/>
      <c r="U157" s="634"/>
      <c r="V157" s="331"/>
      <c r="W157" s="332"/>
      <c r="X157" s="332"/>
      <c r="Y157" s="332"/>
      <c r="Z157" s="332"/>
      <c r="AA157" s="333"/>
      <c r="AB157" s="331"/>
      <c r="AC157" s="332"/>
      <c r="AD157" s="332"/>
      <c r="AE157" s="332"/>
      <c r="AF157" s="332"/>
      <c r="AG157" s="333"/>
      <c r="AH157" s="39"/>
    </row>
    <row r="158" spans="1:36" ht="15" customHeight="1">
      <c r="B158" s="38"/>
      <c r="C158" s="632" t="s">
        <v>131</v>
      </c>
      <c r="D158" s="633"/>
      <c r="E158" s="634"/>
      <c r="F158" s="331"/>
      <c r="G158" s="332"/>
      <c r="H158" s="332"/>
      <c r="I158" s="332"/>
      <c r="J158" s="332"/>
      <c r="K158" s="333"/>
      <c r="L158" s="331"/>
      <c r="M158" s="332"/>
      <c r="N158" s="332"/>
      <c r="O158" s="332"/>
      <c r="P158" s="333"/>
      <c r="Q158" s="632" t="s">
        <v>131</v>
      </c>
      <c r="R158" s="633"/>
      <c r="S158" s="633"/>
      <c r="T158" s="633"/>
      <c r="U158" s="634"/>
      <c r="V158" s="331"/>
      <c r="W158" s="332"/>
      <c r="X158" s="332"/>
      <c r="Y158" s="332"/>
      <c r="Z158" s="332"/>
      <c r="AA158" s="333"/>
      <c r="AB158" s="331"/>
      <c r="AC158" s="332"/>
      <c r="AD158" s="332"/>
      <c r="AE158" s="332"/>
      <c r="AF158" s="332"/>
      <c r="AG158" s="333"/>
      <c r="AH158" s="39"/>
    </row>
    <row r="159" spans="1:36" ht="15" customHeight="1">
      <c r="B159" s="38"/>
      <c r="C159" s="632" t="s">
        <v>58</v>
      </c>
      <c r="D159" s="633"/>
      <c r="E159" s="634"/>
      <c r="F159" s="331"/>
      <c r="G159" s="332"/>
      <c r="H159" s="332"/>
      <c r="I159" s="332"/>
      <c r="J159" s="332"/>
      <c r="K159" s="333"/>
      <c r="L159" s="331"/>
      <c r="M159" s="332"/>
      <c r="N159" s="332"/>
      <c r="O159" s="332"/>
      <c r="P159" s="333"/>
      <c r="Q159" s="632" t="s">
        <v>137</v>
      </c>
      <c r="R159" s="633"/>
      <c r="S159" s="633"/>
      <c r="T159" s="633"/>
      <c r="U159" s="634"/>
      <c r="V159" s="331"/>
      <c r="W159" s="332"/>
      <c r="X159" s="332"/>
      <c r="Y159" s="332"/>
      <c r="Z159" s="332"/>
      <c r="AA159" s="333"/>
      <c r="AB159" s="331"/>
      <c r="AC159" s="332"/>
      <c r="AD159" s="332"/>
      <c r="AE159" s="332"/>
      <c r="AF159" s="332"/>
      <c r="AG159" s="333"/>
      <c r="AH159" s="39"/>
    </row>
    <row r="160" spans="1:36" ht="15" customHeight="1">
      <c r="B160" s="38"/>
      <c r="C160" s="632" t="s">
        <v>138</v>
      </c>
      <c r="D160" s="633"/>
      <c r="E160" s="634"/>
      <c r="F160" s="331"/>
      <c r="G160" s="332"/>
      <c r="H160" s="332"/>
      <c r="I160" s="332"/>
      <c r="J160" s="332"/>
      <c r="K160" s="333"/>
      <c r="L160" s="331"/>
      <c r="M160" s="332"/>
      <c r="N160" s="332"/>
      <c r="O160" s="332"/>
      <c r="P160" s="333"/>
      <c r="Q160" s="635"/>
      <c r="R160" s="636"/>
      <c r="S160" s="636"/>
      <c r="T160" s="636"/>
      <c r="U160" s="637"/>
      <c r="V160" s="331"/>
      <c r="W160" s="332"/>
      <c r="X160" s="332"/>
      <c r="Y160" s="332"/>
      <c r="Z160" s="332"/>
      <c r="AA160" s="333"/>
      <c r="AB160" s="331"/>
      <c r="AC160" s="332"/>
      <c r="AD160" s="332"/>
      <c r="AE160" s="332"/>
      <c r="AF160" s="332"/>
      <c r="AG160" s="333"/>
      <c r="AH160" s="39"/>
    </row>
    <row r="161" spans="1:36" customFormat="1" ht="6" customHeight="1">
      <c r="A161" s="141"/>
      <c r="B161" s="180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2"/>
      <c r="AI161" s="77"/>
      <c r="AJ161" s="77"/>
    </row>
    <row r="162" spans="1:36" ht="15" customHeight="1">
      <c r="A162" s="141"/>
      <c r="B162" s="38"/>
      <c r="C162" s="646" t="s">
        <v>139</v>
      </c>
      <c r="D162" s="647"/>
      <c r="E162" s="647"/>
      <c r="F162" s="647"/>
      <c r="G162" s="647"/>
      <c r="H162" s="647"/>
      <c r="I162" s="647"/>
      <c r="J162" s="647"/>
      <c r="K162" s="647"/>
      <c r="L162" s="648"/>
      <c r="M162" s="632" t="s">
        <v>141</v>
      </c>
      <c r="N162" s="633"/>
      <c r="O162" s="633"/>
      <c r="P162" s="634"/>
      <c r="Q162" s="632" t="s">
        <v>136</v>
      </c>
      <c r="R162" s="633"/>
      <c r="S162" s="633"/>
      <c r="T162" s="633"/>
      <c r="U162" s="634"/>
      <c r="V162" s="331"/>
      <c r="W162" s="332"/>
      <c r="X162" s="333"/>
      <c r="Y162" s="632" t="s">
        <v>146</v>
      </c>
      <c r="Z162" s="633"/>
      <c r="AA162" s="633"/>
      <c r="AB162" s="634"/>
      <c r="AC162" s="331"/>
      <c r="AD162" s="332"/>
      <c r="AE162" s="332"/>
      <c r="AF162" s="332"/>
      <c r="AG162" s="333"/>
      <c r="AH162" s="39"/>
    </row>
    <row r="163" spans="1:36" ht="15" customHeight="1">
      <c r="A163" s="141"/>
      <c r="B163" s="38"/>
      <c r="C163" s="649"/>
      <c r="D163" s="650"/>
      <c r="E163" s="650"/>
      <c r="F163" s="650"/>
      <c r="G163" s="650"/>
      <c r="H163" s="650"/>
      <c r="I163" s="650"/>
      <c r="J163" s="650"/>
      <c r="K163" s="650"/>
      <c r="L163" s="651"/>
      <c r="M163" s="632" t="s">
        <v>140</v>
      </c>
      <c r="N163" s="633"/>
      <c r="O163" s="633"/>
      <c r="P163" s="634"/>
      <c r="Q163" s="632" t="s">
        <v>142</v>
      </c>
      <c r="R163" s="633"/>
      <c r="S163" s="633"/>
      <c r="T163" s="633"/>
      <c r="U163" s="634"/>
      <c r="V163" s="331"/>
      <c r="W163" s="332"/>
      <c r="X163" s="333"/>
      <c r="Y163" s="643" t="s">
        <v>143</v>
      </c>
      <c r="Z163" s="644"/>
      <c r="AA163" s="644"/>
      <c r="AB163" s="644"/>
      <c r="AC163" s="644"/>
      <c r="AD163" s="644"/>
      <c r="AE163" s="644"/>
      <c r="AF163" s="644"/>
      <c r="AG163" s="645"/>
      <c r="AH163" s="39"/>
    </row>
    <row r="164" spans="1:36" customFormat="1" ht="6" customHeight="1">
      <c r="A164" s="141"/>
      <c r="B164" s="180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3"/>
      <c r="N164" s="183"/>
      <c r="O164" s="183"/>
      <c r="P164" s="183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2"/>
      <c r="AI164" s="77"/>
      <c r="AJ164" s="77"/>
    </row>
    <row r="165" spans="1:36" ht="15" customHeight="1">
      <c r="A165" s="141"/>
      <c r="B165" s="38"/>
      <c r="C165" s="421" t="s">
        <v>144</v>
      </c>
      <c r="D165" s="422"/>
      <c r="E165" s="422"/>
      <c r="F165" s="422"/>
      <c r="G165" s="422"/>
      <c r="H165" s="422"/>
      <c r="I165" s="422"/>
      <c r="J165" s="422"/>
      <c r="K165" s="422"/>
      <c r="L165" s="423"/>
      <c r="M165" s="377" t="s">
        <v>131</v>
      </c>
      <c r="N165" s="377"/>
      <c r="O165" s="377"/>
      <c r="P165" s="377"/>
      <c r="Q165" s="331"/>
      <c r="R165" s="332"/>
      <c r="S165" s="332"/>
      <c r="T165" s="332"/>
      <c r="U165" s="332"/>
      <c r="V165" s="332"/>
      <c r="W165" s="332"/>
      <c r="X165" s="333"/>
      <c r="Y165" s="632" t="s">
        <v>199</v>
      </c>
      <c r="Z165" s="633"/>
      <c r="AA165" s="633"/>
      <c r="AB165" s="634"/>
      <c r="AC165" s="331"/>
      <c r="AD165" s="332"/>
      <c r="AE165" s="332"/>
      <c r="AF165" s="332"/>
      <c r="AG165" s="333"/>
      <c r="AH165" s="39"/>
    </row>
    <row r="166" spans="1:36" customFormat="1" ht="6" customHeight="1">
      <c r="A166" s="141"/>
      <c r="B166" s="180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2"/>
      <c r="AI166" s="77"/>
      <c r="AJ166" s="77"/>
    </row>
    <row r="167" spans="1:36" ht="15" customHeight="1">
      <c r="A167" s="141"/>
      <c r="B167" s="38"/>
      <c r="C167" s="641" t="s">
        <v>145</v>
      </c>
      <c r="D167" s="642"/>
      <c r="E167" s="642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  <c r="Y167" s="642"/>
      <c r="Z167" s="642"/>
      <c r="AA167" s="642"/>
      <c r="AB167" s="642"/>
      <c r="AC167" s="642"/>
      <c r="AD167" s="642"/>
      <c r="AE167" s="642"/>
      <c r="AF167" s="642"/>
      <c r="AG167" s="642"/>
      <c r="AH167" s="39"/>
    </row>
    <row r="168" spans="1:36" ht="15" customHeight="1">
      <c r="B168" s="38"/>
      <c r="C168" s="635" t="s">
        <v>147</v>
      </c>
      <c r="D168" s="636"/>
      <c r="E168" s="636"/>
      <c r="F168" s="636"/>
      <c r="G168" s="637"/>
      <c r="H168" s="164"/>
      <c r="I168" s="635" t="s">
        <v>153</v>
      </c>
      <c r="J168" s="636"/>
      <c r="K168" s="636"/>
      <c r="L168" s="636"/>
      <c r="M168" s="636"/>
      <c r="N168" s="637"/>
      <c r="O168" s="635"/>
      <c r="P168" s="637"/>
      <c r="Q168" s="139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40"/>
      <c r="AH168" s="39"/>
    </row>
    <row r="169" spans="1:36" ht="15" customHeight="1">
      <c r="B169" s="38"/>
      <c r="C169" s="635" t="s">
        <v>148</v>
      </c>
      <c r="D169" s="636"/>
      <c r="E169" s="636"/>
      <c r="F169" s="636"/>
      <c r="G169" s="637"/>
      <c r="H169" s="164"/>
      <c r="I169" s="635" t="s">
        <v>154</v>
      </c>
      <c r="J169" s="636"/>
      <c r="K169" s="636"/>
      <c r="L169" s="636"/>
      <c r="M169" s="636"/>
      <c r="N169" s="637"/>
      <c r="O169" s="635"/>
      <c r="P169" s="637"/>
      <c r="Q169" s="38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39"/>
      <c r="AH169" s="39"/>
    </row>
    <row r="170" spans="1:36" ht="15" customHeight="1">
      <c r="B170" s="38"/>
      <c r="C170" s="635" t="s">
        <v>149</v>
      </c>
      <c r="D170" s="636"/>
      <c r="E170" s="636"/>
      <c r="F170" s="636"/>
      <c r="G170" s="637"/>
      <c r="H170" s="164"/>
      <c r="I170" s="635" t="s">
        <v>155</v>
      </c>
      <c r="J170" s="636"/>
      <c r="K170" s="636"/>
      <c r="L170" s="636"/>
      <c r="M170" s="636"/>
      <c r="N170" s="637"/>
      <c r="O170" s="635"/>
      <c r="P170" s="637"/>
      <c r="Q170" s="38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39"/>
      <c r="AH170" s="39"/>
    </row>
    <row r="171" spans="1:36" ht="15" customHeight="1">
      <c r="B171" s="38"/>
      <c r="C171" s="635" t="s">
        <v>150</v>
      </c>
      <c r="D171" s="636"/>
      <c r="E171" s="636"/>
      <c r="F171" s="636"/>
      <c r="G171" s="637"/>
      <c r="H171" s="164"/>
      <c r="I171" s="635" t="s">
        <v>156</v>
      </c>
      <c r="J171" s="636"/>
      <c r="K171" s="636"/>
      <c r="L171" s="636"/>
      <c r="M171" s="636"/>
      <c r="N171" s="637"/>
      <c r="O171" s="635"/>
      <c r="P171" s="637"/>
      <c r="Q171" s="38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39"/>
      <c r="AH171" s="39"/>
    </row>
    <row r="172" spans="1:36" ht="15" customHeight="1">
      <c r="B172" s="38"/>
      <c r="C172" s="635" t="s">
        <v>151</v>
      </c>
      <c r="D172" s="636"/>
      <c r="E172" s="636"/>
      <c r="F172" s="636"/>
      <c r="G172" s="637"/>
      <c r="H172" s="164"/>
      <c r="I172" s="635" t="s">
        <v>157</v>
      </c>
      <c r="J172" s="636"/>
      <c r="K172" s="636"/>
      <c r="L172" s="636"/>
      <c r="M172" s="636"/>
      <c r="N172" s="637"/>
      <c r="O172" s="635"/>
      <c r="P172" s="637"/>
      <c r="Q172" s="38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39"/>
      <c r="AH172" s="39"/>
    </row>
    <row r="173" spans="1:36" ht="15" customHeight="1">
      <c r="B173" s="38"/>
      <c r="C173" s="635" t="s">
        <v>152</v>
      </c>
      <c r="D173" s="636"/>
      <c r="E173" s="636"/>
      <c r="F173" s="636"/>
      <c r="G173" s="637"/>
      <c r="H173" s="164"/>
      <c r="I173" s="635"/>
      <c r="J173" s="636"/>
      <c r="K173" s="636"/>
      <c r="L173" s="636"/>
      <c r="M173" s="636"/>
      <c r="N173" s="637"/>
      <c r="O173" s="635"/>
      <c r="P173" s="637"/>
      <c r="Q173" s="38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39"/>
      <c r="AH173" s="39"/>
    </row>
    <row r="174" spans="1:36" ht="15" customHeight="1">
      <c r="B174" s="38"/>
      <c r="C174" s="635"/>
      <c r="D174" s="636"/>
      <c r="E174" s="636"/>
      <c r="F174" s="636"/>
      <c r="G174" s="637"/>
      <c r="H174" s="164"/>
      <c r="I174" s="635" t="s">
        <v>195</v>
      </c>
      <c r="J174" s="636"/>
      <c r="K174" s="636"/>
      <c r="L174" s="636"/>
      <c r="M174" s="636"/>
      <c r="N174" s="637"/>
      <c r="O174" s="635"/>
      <c r="P174" s="637"/>
      <c r="Q174" s="123"/>
      <c r="R174" s="166" t="s">
        <v>170</v>
      </c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25"/>
      <c r="AH174" s="39"/>
    </row>
    <row r="175" spans="1:36" ht="15" customHeight="1">
      <c r="B175" s="38"/>
      <c r="C175" s="165" t="s">
        <v>158</v>
      </c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40"/>
      <c r="Q175" s="139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40"/>
      <c r="AH175" s="39"/>
    </row>
    <row r="176" spans="1:36" ht="15" customHeight="1">
      <c r="B176" s="38"/>
      <c r="C176" s="38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39"/>
      <c r="Q176" s="38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39"/>
      <c r="AH176" s="39"/>
    </row>
    <row r="177" spans="2:34" ht="15" customHeight="1">
      <c r="B177" s="38"/>
      <c r="C177" s="38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39"/>
      <c r="Q177" s="38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39"/>
      <c r="AH177" s="39"/>
    </row>
    <row r="178" spans="2:34" ht="15" customHeight="1">
      <c r="B178" s="38"/>
      <c r="C178" s="38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39"/>
      <c r="Q178" s="38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39"/>
      <c r="AH178" s="39"/>
    </row>
    <row r="179" spans="2:34" ht="15" customHeight="1">
      <c r="B179" s="38"/>
      <c r="C179" s="38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39"/>
      <c r="Q179" s="38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39"/>
      <c r="AH179" s="39"/>
    </row>
    <row r="180" spans="2:34" ht="15" customHeight="1">
      <c r="B180" s="38"/>
      <c r="C180" s="38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39"/>
      <c r="Q180" s="38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39"/>
      <c r="AH180" s="39"/>
    </row>
    <row r="181" spans="2:34" ht="15" customHeight="1">
      <c r="B181" s="38"/>
      <c r="C181" s="38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39"/>
      <c r="Q181" s="38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39"/>
      <c r="AH181" s="39"/>
    </row>
    <row r="182" spans="2:34" ht="15" customHeight="1">
      <c r="B182" s="38"/>
      <c r="C182" s="123"/>
      <c r="D182" s="163"/>
      <c r="E182" s="163"/>
      <c r="F182" s="163"/>
      <c r="G182" s="166"/>
      <c r="H182" s="163"/>
      <c r="I182" s="163"/>
      <c r="J182" s="163"/>
      <c r="K182" s="163"/>
      <c r="L182" s="163"/>
      <c r="M182" s="163"/>
      <c r="N182" s="163"/>
      <c r="O182" s="163"/>
      <c r="P182" s="125"/>
      <c r="Q182" s="123"/>
      <c r="R182" s="166" t="s">
        <v>159</v>
      </c>
      <c r="S182" s="166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25"/>
      <c r="AH182" s="39"/>
    </row>
    <row r="183" spans="2:34" ht="15" customHeight="1">
      <c r="B183" s="123"/>
      <c r="C183" s="163"/>
      <c r="D183" s="163"/>
      <c r="E183" s="163"/>
      <c r="F183" s="163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25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qFB12t64l4v1qTK1G47blXZCxNxaoqvOtJ74Craz79UvXcE1bXt1gdjqD6D86+uhjv8wtuoQrwszFOJIt8ch2A==" saltValue="FtWO43kmV3BqSewLVsmhIg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V50:AG50"/>
    <mergeCell ref="D50:H50"/>
    <mergeCell ref="Y39:AC39"/>
    <mergeCell ref="Q75:AG76"/>
    <mergeCell ref="C66:I66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C121:X121"/>
    <mergeCell ref="C129:F132"/>
    <mergeCell ref="C125:F127"/>
    <mergeCell ref="K83:AB84"/>
    <mergeCell ref="K86:M90"/>
    <mergeCell ref="N86:Q90"/>
    <mergeCell ref="V86:AB90"/>
    <mergeCell ref="R87:U90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disablePrompts="1"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2" name="Casilla 507">
              <controlPr defaultSize="0" autoFill="0" autoLine="0" autoPict="0">
                <anchor moveWithCells="1">
                  <from>
                    <xdr:col>17</xdr:col>
                    <xdr:colOff>28575</xdr:colOff>
                    <xdr:row>95</xdr:row>
                    <xdr:rowOff>190500</xdr:rowOff>
                  </from>
                  <to>
                    <xdr:col>24</xdr:col>
                    <xdr:colOff>152400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3"/>
  <sheetViews>
    <sheetView topLeftCell="E1" workbookViewId="0">
      <selection activeCell="M29" sqref="M29"/>
    </sheetView>
  </sheetViews>
  <sheetFormatPr baseColWidth="10" defaultColWidth="31.42578125" defaultRowHeight="12.75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>
      <c r="A1" s="652" t="s">
        <v>262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</row>
    <row r="2" spans="1:32" s="249" customFormat="1" ht="26.25" customHeight="1">
      <c r="A2" s="246" t="s">
        <v>25</v>
      </c>
      <c r="B2" s="246" t="s">
        <v>263</v>
      </c>
      <c r="C2" s="246" t="s">
        <v>264</v>
      </c>
      <c r="D2" s="246" t="s">
        <v>80</v>
      </c>
      <c r="E2" s="246" t="s">
        <v>285</v>
      </c>
      <c r="F2" s="246" t="s">
        <v>265</v>
      </c>
      <c r="G2" s="246" t="s">
        <v>266</v>
      </c>
      <c r="H2" s="246" t="s">
        <v>267</v>
      </c>
      <c r="I2" s="246" t="s">
        <v>261</v>
      </c>
      <c r="J2" s="246" t="s">
        <v>268</v>
      </c>
      <c r="K2" s="247" t="s">
        <v>269</v>
      </c>
      <c r="L2" s="246" t="s">
        <v>121</v>
      </c>
      <c r="M2" s="246" t="s">
        <v>285</v>
      </c>
      <c r="N2" s="246" t="s">
        <v>270</v>
      </c>
      <c r="O2" s="246" t="s">
        <v>266</v>
      </c>
      <c r="P2" s="246" t="s">
        <v>267</v>
      </c>
      <c r="Q2" s="246" t="s">
        <v>261</v>
      </c>
      <c r="R2" s="246" t="s">
        <v>271</v>
      </c>
      <c r="S2" s="247" t="s">
        <v>269</v>
      </c>
      <c r="T2" s="246" t="s">
        <v>272</v>
      </c>
      <c r="U2" s="246" t="s">
        <v>273</v>
      </c>
      <c r="V2" s="246" t="s">
        <v>284</v>
      </c>
      <c r="W2" s="246" t="s">
        <v>274</v>
      </c>
      <c r="X2" s="246" t="s">
        <v>275</v>
      </c>
      <c r="Y2" s="246" t="s">
        <v>276</v>
      </c>
      <c r="Z2" s="246" t="s">
        <v>277</v>
      </c>
      <c r="AA2" s="246" t="s">
        <v>278</v>
      </c>
      <c r="AB2" s="248" t="s">
        <v>279</v>
      </c>
      <c r="AC2" s="248" t="s">
        <v>280</v>
      </c>
      <c r="AD2" s="248" t="s">
        <v>281</v>
      </c>
      <c r="AE2" s="248" t="s">
        <v>282</v>
      </c>
      <c r="AF2" s="246" t="s">
        <v>283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topLeftCell="D1" workbookViewId="0">
      <selection activeCell="L3" sqref="L3"/>
    </sheetView>
  </sheetViews>
  <sheetFormatPr baseColWidth="10" defaultColWidth="11.42578125" defaultRowHeight="11.25"/>
  <cols>
    <col min="1" max="1" width="11.7109375" style="81" bestFit="1" customWidth="1"/>
    <col min="2" max="2" width="19.140625" style="81" bestFit="1" customWidth="1"/>
    <col min="3" max="3" width="10.7109375" style="81" bestFit="1" customWidth="1"/>
    <col min="4" max="4" width="39.140625" style="81" bestFit="1" customWidth="1"/>
    <col min="5" max="5" width="19.85546875" style="81" bestFit="1" customWidth="1"/>
    <col min="6" max="6" width="21.85546875" style="81" bestFit="1" customWidth="1"/>
    <col min="7" max="7" width="27.42578125" style="81" bestFit="1" customWidth="1"/>
    <col min="8" max="8" width="18.85546875" style="81" bestFit="1" customWidth="1"/>
    <col min="9" max="9" width="15.42578125" style="81" bestFit="1" customWidth="1"/>
    <col min="10" max="10" width="14" style="81" bestFit="1" customWidth="1"/>
    <col min="11" max="11" width="21.85546875" style="81" bestFit="1" customWidth="1"/>
    <col min="12" max="12" width="30.42578125" style="81" bestFit="1" customWidth="1"/>
    <col min="13" max="13" width="16.7109375" style="81" bestFit="1" customWidth="1"/>
    <col min="14" max="14" width="16.42578125" style="81" bestFit="1" customWidth="1"/>
    <col min="15" max="16" width="17" style="81" bestFit="1" customWidth="1"/>
    <col min="17" max="17" width="12.42578125" style="81" bestFit="1" customWidth="1"/>
    <col min="18" max="18" width="13.42578125" style="81" bestFit="1" customWidth="1"/>
    <col min="19" max="19" width="10" style="81" bestFit="1" customWidth="1"/>
    <col min="20" max="20" width="14.42578125" style="81" bestFit="1" customWidth="1"/>
    <col min="21" max="21" width="16.42578125" style="81" bestFit="1" customWidth="1"/>
    <col min="22" max="22" width="23.7109375" style="81" customWidth="1"/>
    <col min="23" max="23" width="13.42578125" style="81" bestFit="1" customWidth="1"/>
    <col min="24" max="24" width="10.42578125" style="81" bestFit="1" customWidth="1"/>
    <col min="25" max="25" width="8.7109375" style="81" bestFit="1" customWidth="1"/>
    <col min="26" max="26" width="16.28515625" style="81" customWidth="1"/>
    <col min="27" max="27" width="13.42578125" style="81" bestFit="1" customWidth="1"/>
    <col min="28" max="28" width="11.28515625" style="81" bestFit="1" customWidth="1"/>
    <col min="29" max="29" width="14.140625" style="81" bestFit="1" customWidth="1"/>
    <col min="30" max="31" width="11.42578125" style="81" bestFit="1" customWidth="1"/>
    <col min="32" max="32" width="7.28515625" style="81" bestFit="1" customWidth="1"/>
    <col min="33" max="33" width="8.140625" style="81" bestFit="1" customWidth="1"/>
    <col min="34" max="34" width="11.85546875" style="81" bestFit="1" customWidth="1"/>
    <col min="35" max="35" width="18" style="81" bestFit="1" customWidth="1"/>
    <col min="36" max="36" width="18.28515625" style="81" bestFit="1" customWidth="1"/>
    <col min="37" max="37" width="29.140625" style="81" bestFit="1" customWidth="1"/>
    <col min="38" max="38" width="15.28515625" style="81" bestFit="1" customWidth="1"/>
    <col min="39" max="39" width="12.28515625" style="81" bestFit="1" customWidth="1"/>
    <col min="40" max="40" width="10.42578125" style="81" bestFit="1" customWidth="1"/>
    <col min="41" max="41" width="13" style="81" bestFit="1" customWidth="1"/>
    <col min="42" max="42" width="15.42578125" style="81" bestFit="1" customWidth="1"/>
    <col min="43" max="43" width="13.140625" style="81" bestFit="1" customWidth="1"/>
    <col min="44" max="44" width="16.42578125" style="81" bestFit="1" customWidth="1"/>
    <col min="45" max="46" width="13.42578125" style="81" bestFit="1" customWidth="1"/>
    <col min="47" max="47" width="9.140625" style="81" bestFit="1" customWidth="1"/>
    <col min="48" max="48" width="10" style="81" bestFit="1" customWidth="1"/>
    <col min="49" max="49" width="9.140625" style="81" bestFit="1" customWidth="1"/>
    <col min="50" max="50" width="11.7109375" style="81" bestFit="1" customWidth="1"/>
    <col min="51" max="51" width="10.28515625" style="81" customWidth="1"/>
    <col min="52" max="52" width="7.85546875" style="81" bestFit="1" customWidth="1"/>
    <col min="53" max="53" width="14.28515625" style="81" bestFit="1" customWidth="1"/>
    <col min="54" max="54" width="5.42578125" style="81" bestFit="1" customWidth="1"/>
    <col min="55" max="55" width="5.140625" style="81" bestFit="1" customWidth="1"/>
    <col min="56" max="56" width="12" style="81" bestFit="1" customWidth="1"/>
    <col min="57" max="62" width="7.42578125" style="81" bestFit="1" customWidth="1"/>
    <col min="63" max="65" width="7.28515625" style="81" bestFit="1" customWidth="1"/>
    <col min="66" max="66" width="7.85546875" style="81" bestFit="1" customWidth="1"/>
    <col min="67" max="67" width="9.28515625" style="81" bestFit="1" customWidth="1"/>
    <col min="68" max="68" width="8.85546875" style="81" bestFit="1" customWidth="1"/>
    <col min="69" max="69" width="5.28515625" style="81" bestFit="1" customWidth="1"/>
    <col min="70" max="70" width="11.28515625" style="81" bestFit="1" customWidth="1"/>
    <col min="71" max="71" width="17" style="81" bestFit="1" customWidth="1"/>
    <col min="72" max="72" width="6.42578125" style="81" bestFit="1" customWidth="1"/>
    <col min="73" max="73" width="6" style="81" bestFit="1" customWidth="1"/>
    <col min="74" max="74" width="6.42578125" style="81" bestFit="1" customWidth="1"/>
    <col min="75" max="75" width="6.140625" style="81" bestFit="1" customWidth="1"/>
    <col min="76" max="76" width="6.7109375" style="81" bestFit="1" customWidth="1"/>
    <col min="77" max="77" width="6.140625" style="81" bestFit="1" customWidth="1"/>
    <col min="78" max="78" width="9.7109375" style="81" bestFit="1" customWidth="1"/>
    <col min="79" max="79" width="12.85546875" style="81" bestFit="1" customWidth="1"/>
    <col min="80" max="80" width="14.7109375" style="81" bestFit="1" customWidth="1"/>
    <col min="81" max="81" width="7.42578125" style="81" bestFit="1" customWidth="1"/>
    <col min="82" max="82" width="9.42578125" style="81" bestFit="1" customWidth="1"/>
    <col min="83" max="83" width="9.7109375" style="81" bestFit="1" customWidth="1"/>
    <col min="84" max="84" width="12.85546875" style="81" bestFit="1" customWidth="1"/>
    <col min="85" max="85" width="14.7109375" style="81" bestFit="1" customWidth="1"/>
    <col min="86" max="86" width="7.42578125" style="81" bestFit="1" customWidth="1"/>
    <col min="87" max="87" width="9.42578125" style="81" bestFit="1" customWidth="1"/>
    <col min="88" max="88" width="9.7109375" style="81" bestFit="1" customWidth="1"/>
    <col min="89" max="89" width="12.85546875" style="81" bestFit="1" customWidth="1"/>
    <col min="90" max="90" width="14.7109375" style="81" bestFit="1" customWidth="1"/>
    <col min="91" max="91" width="7.42578125" style="81" bestFit="1" customWidth="1"/>
    <col min="92" max="92" width="9.42578125" style="81" bestFit="1" customWidth="1"/>
    <col min="93" max="93" width="9.7109375" style="81" bestFit="1" customWidth="1"/>
    <col min="94" max="94" width="12.85546875" style="81" bestFit="1" customWidth="1"/>
    <col min="95" max="95" width="14.7109375" style="81" bestFit="1" customWidth="1"/>
    <col min="96" max="96" width="7.42578125" style="81" bestFit="1" customWidth="1"/>
    <col min="97" max="97" width="9.42578125" style="81" bestFit="1" customWidth="1"/>
    <col min="98" max="98" width="9.7109375" style="81" bestFit="1" customWidth="1"/>
    <col min="99" max="99" width="12.85546875" style="81" bestFit="1" customWidth="1"/>
    <col min="100" max="100" width="14.7109375" style="81" bestFit="1" customWidth="1"/>
    <col min="101" max="101" width="7.42578125" style="81" bestFit="1" customWidth="1"/>
    <col min="102" max="102" width="9.42578125" style="81" bestFit="1" customWidth="1"/>
    <col min="103" max="103" width="9.7109375" style="81" bestFit="1" customWidth="1"/>
    <col min="104" max="104" width="12.85546875" style="81" bestFit="1" customWidth="1"/>
    <col min="105" max="105" width="14.7109375" style="81" bestFit="1" customWidth="1"/>
    <col min="106" max="106" width="7.42578125" style="81" bestFit="1" customWidth="1"/>
    <col min="107" max="107" width="9.42578125" style="81" bestFit="1" customWidth="1"/>
    <col min="108" max="108" width="9.7109375" style="81" bestFit="1" customWidth="1"/>
    <col min="109" max="109" width="12.85546875" style="81" bestFit="1" customWidth="1"/>
    <col min="110" max="110" width="14.7109375" style="81" bestFit="1" customWidth="1"/>
    <col min="111" max="111" width="7.42578125" style="81" bestFit="1" customWidth="1"/>
    <col min="112" max="112" width="9.42578125" style="81" bestFit="1" customWidth="1"/>
    <col min="113" max="113" width="9.7109375" style="81" bestFit="1" customWidth="1"/>
    <col min="114" max="114" width="12.85546875" style="81" bestFit="1" customWidth="1"/>
    <col min="115" max="115" width="14.7109375" style="81" bestFit="1" customWidth="1"/>
    <col min="116" max="16384" width="11.42578125" style="81"/>
  </cols>
  <sheetData>
    <row r="1" spans="1:32" customFormat="1" ht="35.25" customHeight="1">
      <c r="A1" s="652" t="s">
        <v>262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</row>
    <row r="2" spans="1:32" s="249" customFormat="1" ht="26.25" customHeight="1">
      <c r="A2" s="246" t="s">
        <v>25</v>
      </c>
      <c r="B2" s="246" t="s">
        <v>263</v>
      </c>
      <c r="C2" s="246" t="s">
        <v>264</v>
      </c>
      <c r="D2" s="246" t="s">
        <v>80</v>
      </c>
      <c r="E2" s="246" t="s">
        <v>285</v>
      </c>
      <c r="F2" s="246" t="s">
        <v>265</v>
      </c>
      <c r="G2" s="246" t="s">
        <v>266</v>
      </c>
      <c r="H2" s="246" t="s">
        <v>267</v>
      </c>
      <c r="I2" s="246" t="s">
        <v>261</v>
      </c>
      <c r="J2" s="246" t="s">
        <v>268</v>
      </c>
      <c r="K2" s="247" t="s">
        <v>269</v>
      </c>
      <c r="L2" s="246" t="s">
        <v>121</v>
      </c>
      <c r="M2" s="246" t="s">
        <v>285</v>
      </c>
      <c r="N2" s="246" t="s">
        <v>270</v>
      </c>
      <c r="O2" s="246" t="s">
        <v>266</v>
      </c>
      <c r="P2" s="246" t="s">
        <v>267</v>
      </c>
      <c r="Q2" s="246" t="s">
        <v>261</v>
      </c>
      <c r="R2" s="246" t="s">
        <v>271</v>
      </c>
      <c r="S2" s="247" t="s">
        <v>269</v>
      </c>
      <c r="T2" s="246" t="s">
        <v>272</v>
      </c>
      <c r="U2" s="246" t="s">
        <v>273</v>
      </c>
      <c r="V2" s="246" t="s">
        <v>284</v>
      </c>
      <c r="W2" s="246" t="s">
        <v>274</v>
      </c>
      <c r="X2" s="246" t="s">
        <v>275</v>
      </c>
      <c r="Y2" s="246" t="s">
        <v>276</v>
      </c>
      <c r="Z2" s="246" t="s">
        <v>277</v>
      </c>
      <c r="AA2" s="246" t="s">
        <v>278</v>
      </c>
      <c r="AB2" s="248" t="s">
        <v>279</v>
      </c>
      <c r="AC2" s="248" t="s">
        <v>280</v>
      </c>
      <c r="AD2" s="248" t="s">
        <v>281</v>
      </c>
      <c r="AE2" s="248" t="s">
        <v>282</v>
      </c>
      <c r="AF2" s="246" t="s">
        <v>283</v>
      </c>
    </row>
    <row r="3" spans="1:32" customFormat="1" ht="12.7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'!L53,)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K86" sqref="K86:AB90"/>
    </sheetView>
  </sheetViews>
  <sheetFormatPr baseColWidth="10" defaultColWidth="0" defaultRowHeight="0" customHeight="1" zeroHeight="1"/>
  <cols>
    <col min="1" max="1" width="4" style="41" hidden="1" customWidth="1"/>
    <col min="2" max="2" width="5.7109375" style="37" hidden="1" customWidth="1"/>
    <col min="3" max="3" width="9.7109375" style="37" customWidth="1"/>
    <col min="4" max="4" width="13.7109375" style="37" customWidth="1"/>
    <col min="5" max="5" width="6.28515625" style="37" customWidth="1"/>
    <col min="6" max="6" width="13.7109375" style="37" customWidth="1"/>
    <col min="7" max="8" width="8.7109375" style="37" customWidth="1"/>
    <col min="9" max="15" width="4.7109375" style="37" customWidth="1"/>
    <col min="16" max="16" width="3.7109375" style="42" hidden="1" customWidth="1"/>
    <col min="17" max="17" width="4.140625" style="42" hidden="1" customWidth="1"/>
    <col min="18" max="26" width="11.42578125" style="42" hidden="1" customWidth="1"/>
    <col min="27" max="31" width="11.42578125" style="43" hidden="1" customWidth="1"/>
    <col min="32" max="162" width="11.42578125" style="41" hidden="1" customWidth="1"/>
    <col min="163" max="163" width="7.7109375" style="41" hidden="1" customWidth="1"/>
    <col min="164" max="16384" width="11.42578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653" t="s">
        <v>237</v>
      </c>
      <c r="F2" s="653"/>
      <c r="G2" s="653"/>
      <c r="H2" s="653"/>
      <c r="I2" s="653"/>
      <c r="J2" s="653"/>
      <c r="K2" s="653"/>
      <c r="L2" s="653"/>
      <c r="M2" s="653"/>
      <c r="N2" s="653"/>
      <c r="O2" s="654"/>
      <c r="P2" s="60"/>
    </row>
    <row r="3" spans="1:16" ht="60" customHeight="1">
      <c r="A3" s="59"/>
      <c r="B3" s="657"/>
      <c r="C3" s="658"/>
      <c r="D3" s="49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6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659" t="s">
        <v>51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1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673">
        <v>1</v>
      </c>
      <c r="D7" s="670" t="s">
        <v>32</v>
      </c>
      <c r="E7" s="671"/>
      <c r="F7" s="671"/>
      <c r="G7" s="671"/>
      <c r="H7" s="671"/>
      <c r="I7" s="671"/>
      <c r="J7" s="671"/>
      <c r="K7" s="671"/>
      <c r="L7" s="671"/>
      <c r="M7" s="671"/>
      <c r="N7" s="672"/>
      <c r="O7" s="36"/>
      <c r="P7" s="60"/>
    </row>
    <row r="8" spans="1:16" ht="12" customHeight="1">
      <c r="A8" s="59"/>
      <c r="B8" s="34"/>
      <c r="C8" s="669"/>
      <c r="D8" s="665"/>
      <c r="E8" s="666"/>
      <c r="F8" s="666"/>
      <c r="G8" s="666"/>
      <c r="H8" s="666"/>
      <c r="I8" s="666"/>
      <c r="J8" s="666"/>
      <c r="K8" s="666"/>
      <c r="L8" s="666"/>
      <c r="M8" s="666"/>
      <c r="N8" s="667"/>
      <c r="O8" s="36"/>
      <c r="P8" s="60"/>
    </row>
    <row r="9" spans="1:16" ht="12" customHeight="1">
      <c r="A9" s="59"/>
      <c r="B9" s="34"/>
      <c r="C9" s="668">
        <v>2</v>
      </c>
      <c r="D9" s="662" t="s">
        <v>31</v>
      </c>
      <c r="E9" s="663"/>
      <c r="F9" s="663"/>
      <c r="G9" s="663"/>
      <c r="H9" s="663"/>
      <c r="I9" s="663"/>
      <c r="J9" s="663"/>
      <c r="K9" s="663"/>
      <c r="L9" s="663"/>
      <c r="M9" s="663"/>
      <c r="N9" s="664"/>
      <c r="O9" s="36"/>
      <c r="P9" s="60"/>
    </row>
    <row r="10" spans="1:16" ht="12" customHeight="1">
      <c r="A10" s="59"/>
      <c r="B10" s="34"/>
      <c r="C10" s="669"/>
      <c r="D10" s="665"/>
      <c r="E10" s="666"/>
      <c r="F10" s="666"/>
      <c r="G10" s="666"/>
      <c r="H10" s="666"/>
      <c r="I10" s="666"/>
      <c r="J10" s="666"/>
      <c r="K10" s="666"/>
      <c r="L10" s="666"/>
      <c r="M10" s="666"/>
      <c r="N10" s="667"/>
      <c r="O10" s="36"/>
      <c r="P10" s="60"/>
    </row>
    <row r="11" spans="1:16" ht="12" customHeight="1">
      <c r="A11" s="59"/>
      <c r="B11" s="34"/>
      <c r="C11" s="668">
        <v>3</v>
      </c>
      <c r="D11" s="662" t="s">
        <v>33</v>
      </c>
      <c r="E11" s="663"/>
      <c r="F11" s="663"/>
      <c r="G11" s="663"/>
      <c r="H11" s="663"/>
      <c r="I11" s="663"/>
      <c r="J11" s="663"/>
      <c r="K11" s="663"/>
      <c r="L11" s="663"/>
      <c r="M11" s="663"/>
      <c r="N11" s="664"/>
      <c r="O11" s="36"/>
      <c r="P11" s="60"/>
    </row>
    <row r="12" spans="1:16" ht="12" customHeight="1" thickBot="1">
      <c r="A12" s="59"/>
      <c r="B12" s="34"/>
      <c r="C12" s="678"/>
      <c r="D12" s="674"/>
      <c r="E12" s="675"/>
      <c r="F12" s="675"/>
      <c r="G12" s="675"/>
      <c r="H12" s="675"/>
      <c r="I12" s="675"/>
      <c r="J12" s="675"/>
      <c r="K12" s="675"/>
      <c r="L12" s="675"/>
      <c r="M12" s="675"/>
      <c r="N12" s="676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79" t="s">
        <v>196</v>
      </c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2</v>
      </c>
      <c r="D16" s="229" t="str">
        <f>VLOOKUP(C16,' Datos de Organizadores '!A3:M11,11)</f>
        <v>23/24-04-2021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81" t="s">
        <v>26</v>
      </c>
      <c r="D17" s="682"/>
      <c r="E17" s="682"/>
      <c r="F17" s="682"/>
      <c r="G17" s="682"/>
      <c r="H17" s="682"/>
      <c r="I17" s="682"/>
      <c r="J17" s="682"/>
      <c r="K17" s="682"/>
      <c r="L17" s="682"/>
      <c r="M17" s="682"/>
      <c r="N17" s="683"/>
      <c r="O17" s="50"/>
      <c r="P17" s="60"/>
    </row>
    <row r="18" spans="1:16" ht="24.6" customHeight="1">
      <c r="A18" s="59"/>
      <c r="B18" s="659" t="str">
        <f>VLOOKUP(C16,' Datos de Organizadores '!A3:J11,2)</f>
        <v>X RALLYE TIERRAS ALTAS DE LORCA</v>
      </c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1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684" t="s">
        <v>24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50"/>
      <c r="P20" s="60"/>
    </row>
    <row r="21" spans="1:16" ht="18" customHeight="1">
      <c r="A21" s="59"/>
      <c r="B21" s="677" t="s">
        <v>48</v>
      </c>
      <c r="C21" s="57" t="s">
        <v>45</v>
      </c>
      <c r="D21" s="680" t="str">
        <f>VLOOKUP(C16,' Datos de Organizadores '!A3:J11,3)</f>
        <v>A.C DE LORCA</v>
      </c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0"/>
    </row>
    <row r="22" spans="1:16" ht="18" customHeight="1">
      <c r="A22" s="59"/>
      <c r="B22" s="677"/>
      <c r="C22" s="57" t="s">
        <v>2</v>
      </c>
      <c r="D22" s="680" t="str">
        <f>VLOOKUP(C16,' Datos de Organizadores '!A3:J11,4)</f>
        <v>CAMINO AGUSTIN GARCIA, PURIAS</v>
      </c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0"/>
    </row>
    <row r="23" spans="1:16" ht="18" customHeight="1">
      <c r="A23" s="59"/>
      <c r="B23" s="677"/>
      <c r="C23" s="57" t="s">
        <v>46</v>
      </c>
      <c r="D23" s="53" t="str">
        <f>VLOOKUP(C16,' Datos de Organizadores '!A3:J11,5)</f>
        <v>30813</v>
      </c>
      <c r="E23" s="55" t="s">
        <v>22</v>
      </c>
      <c r="F23" s="686" t="str">
        <f>VLOOKUP(C16,' Datos de Organizadores '!A3:J11,6)</f>
        <v>LORCA</v>
      </c>
      <c r="G23" s="686"/>
      <c r="H23" s="686"/>
      <c r="I23" s="686"/>
      <c r="J23" s="686"/>
      <c r="K23" s="686"/>
      <c r="L23" s="686"/>
      <c r="M23" s="686"/>
      <c r="N23" s="686"/>
      <c r="O23" s="686"/>
      <c r="P23" s="60"/>
    </row>
    <row r="24" spans="1:16" ht="18" customHeight="1">
      <c r="A24" s="59"/>
      <c r="B24" s="677"/>
      <c r="C24" s="57" t="s">
        <v>29</v>
      </c>
      <c r="D24" s="686" t="str">
        <f>IF(VLOOKUP($C$16,' Datos de Organizadores '!$A$3:$J$11,7)&lt;&gt;0,"("&amp;(VLOOKUP($C$16,' Datos de Organizadores '!$A$3:$J$11,7)&amp;")"),"")</f>
        <v>(MURCIA)</v>
      </c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0"/>
    </row>
    <row r="25" spans="1:16" ht="18" customHeight="1">
      <c r="A25" s="59"/>
      <c r="B25" s="677"/>
      <c r="C25" s="57" t="s">
        <v>18</v>
      </c>
      <c r="D25" s="54">
        <f>VLOOKUP(C16,' Datos de Organizadores '!A3:J11,8)</f>
        <v>629666661</v>
      </c>
      <c r="E25" s="56" t="s">
        <v>164</v>
      </c>
      <c r="F25" s="54">
        <f>VLOOKUP(C16,' Datos de Organizadores '!A3:J9,9)</f>
        <v>0</v>
      </c>
      <c r="G25" s="56" t="s">
        <v>19</v>
      </c>
      <c r="H25" s="690" t="str">
        <f>VLOOKUP(C16,' Datos de Organizadores '!A3:J11,10)</f>
        <v>secretario@automovilclubdelorca.es</v>
      </c>
      <c r="I25" s="691"/>
      <c r="J25" s="691"/>
      <c r="K25" s="691"/>
      <c r="L25" s="691"/>
      <c r="M25" s="691"/>
      <c r="N25" s="691"/>
      <c r="O25" s="691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92" t="s">
        <v>16</v>
      </c>
      <c r="D27" s="693"/>
      <c r="E27" s="693"/>
      <c r="F27" s="693"/>
      <c r="G27" s="693"/>
      <c r="H27" s="693"/>
      <c r="I27" s="693"/>
      <c r="J27" s="693"/>
      <c r="K27" s="693"/>
      <c r="L27" s="693"/>
      <c r="M27" s="693"/>
      <c r="N27" s="694"/>
      <c r="O27" s="50"/>
      <c r="P27" s="60"/>
    </row>
    <row r="28" spans="1:16" ht="20.100000000000001" customHeight="1">
      <c r="A28" s="59"/>
      <c r="B28" s="697" t="s">
        <v>49</v>
      </c>
      <c r="C28" s="687" t="s">
        <v>17</v>
      </c>
      <c r="D28" s="687"/>
      <c r="E28" s="687"/>
      <c r="F28" s="687"/>
      <c r="G28" s="687"/>
      <c r="H28" s="687"/>
      <c r="I28" s="688"/>
      <c r="J28" s="689" t="s">
        <v>84</v>
      </c>
      <c r="K28" s="689"/>
      <c r="L28" s="689"/>
      <c r="M28" s="689" t="s">
        <v>85</v>
      </c>
      <c r="N28" s="689"/>
      <c r="O28" s="689"/>
      <c r="P28" s="60"/>
    </row>
    <row r="29" spans="1:16" ht="20.100000000000001" customHeight="1">
      <c r="A29" s="59"/>
      <c r="B29" s="697"/>
      <c r="C29" s="712" t="s">
        <v>120</v>
      </c>
      <c r="D29" s="713"/>
      <c r="E29" s="713"/>
      <c r="F29" s="713"/>
      <c r="G29" s="713"/>
      <c r="H29" s="713"/>
      <c r="I29" s="713"/>
      <c r="J29" s="700">
        <f>VLOOKUP($C$16,' Datos de Organizadores '!$A$3:$M$11,13)</f>
        <v>300</v>
      </c>
      <c r="K29" s="701"/>
      <c r="L29" s="701"/>
      <c r="M29" s="700">
        <f>Derechos1+50</f>
        <v>350</v>
      </c>
      <c r="N29" s="701"/>
      <c r="O29" s="701"/>
      <c r="P29" s="60"/>
    </row>
    <row r="30" spans="1:16" ht="18" hidden="1" customHeight="1">
      <c r="A30" s="59"/>
      <c r="B30" s="697"/>
      <c r="C30" s="698" t="s">
        <v>47</v>
      </c>
      <c r="D30" s="698"/>
      <c r="E30" s="698"/>
      <c r="F30" s="698"/>
      <c r="G30" s="698"/>
      <c r="H30" s="698"/>
      <c r="I30" s="698"/>
      <c r="J30" s="700">
        <v>0</v>
      </c>
      <c r="K30" s="701"/>
      <c r="L30" s="701"/>
      <c r="M30" s="701"/>
      <c r="N30" s="701"/>
      <c r="O30" s="701"/>
      <c r="P30" s="60"/>
    </row>
    <row r="31" spans="1:16" ht="18" customHeight="1">
      <c r="A31" s="59"/>
      <c r="B31" s="697"/>
      <c r="C31" s="698" t="s">
        <v>161</v>
      </c>
      <c r="D31" s="698"/>
      <c r="E31" s="698"/>
      <c r="F31" s="698"/>
      <c r="G31" s="698"/>
      <c r="H31" s="698"/>
      <c r="I31" s="698"/>
      <c r="J31" s="704">
        <f>VLOOKUP($C$16,' Datos de Organizadores '!$A$3:$M$11,12)</f>
        <v>44300</v>
      </c>
      <c r="K31" s="704"/>
      <c r="L31" s="705"/>
      <c r="M31" s="702">
        <f>' Boletín de Inscripción '!K9:AB86</f>
        <v>0</v>
      </c>
      <c r="N31" s="703"/>
      <c r="O31" s="703"/>
      <c r="P31" s="60"/>
    </row>
    <row r="32" spans="1:16" ht="18" hidden="1" customHeight="1">
      <c r="A32" s="59"/>
      <c r="B32" s="697"/>
      <c r="C32" s="698"/>
      <c r="D32" s="698"/>
      <c r="E32" s="698"/>
      <c r="F32" s="698"/>
      <c r="G32" s="698"/>
      <c r="H32" s="698"/>
      <c r="I32" s="698"/>
      <c r="J32" s="699">
        <v>0</v>
      </c>
      <c r="K32" s="699"/>
      <c r="L32" s="700"/>
      <c r="M32" s="709"/>
      <c r="N32" s="710"/>
      <c r="O32" s="711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.100000000000001" customHeight="1">
      <c r="A34" s="59"/>
      <c r="B34" s="695" t="s">
        <v>50</v>
      </c>
      <c r="C34" s="696"/>
      <c r="D34" s="696"/>
      <c r="E34" s="696"/>
      <c r="F34" s="696"/>
      <c r="G34" s="696"/>
      <c r="H34" s="706" t="s">
        <v>314</v>
      </c>
      <c r="I34" s="707"/>
      <c r="J34" s="707"/>
      <c r="K34" s="707"/>
      <c r="L34" s="707"/>
      <c r="M34" s="707"/>
      <c r="N34" s="707"/>
      <c r="O34" s="708"/>
      <c r="P34" s="60"/>
    </row>
  </sheetData>
  <mergeCells count="38"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J28:L28"/>
    <mergeCell ref="H34:O34"/>
    <mergeCell ref="M32:O32"/>
    <mergeCell ref="C29:I29"/>
    <mergeCell ref="C30:I30"/>
    <mergeCell ref="C28:I28"/>
    <mergeCell ref="M28:O28"/>
    <mergeCell ref="D22:O22"/>
    <mergeCell ref="H25:O25"/>
    <mergeCell ref="C27:N27"/>
    <mergeCell ref="D11:N12"/>
    <mergeCell ref="B18:O18"/>
    <mergeCell ref="B21:B25"/>
    <mergeCell ref="C11:C12"/>
    <mergeCell ref="C14:N14"/>
    <mergeCell ref="D21:O21"/>
    <mergeCell ref="C17:N17"/>
    <mergeCell ref="C20:N20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count="1">
    <dataValidation operator="equal" showInputMessage="1" showErrorMessage="1" errorTitle="Cuenta bancaria del Organizador" error="El código del Banco debe de tener una longitud de 4 caracteres" sqref="H34:O34"/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90" zoomScaleNormal="190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N6" sqref="N6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26" customWidth="1"/>
    <col min="8" max="9" width="13.7109375" style="226" customWidth="1"/>
    <col min="10" max="10" width="30.85546875" style="226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5" customWidth="1"/>
    <col min="17" max="17" width="13.140625" style="46" customWidth="1"/>
    <col min="18" max="18" width="18.28515625" style="45" customWidth="1"/>
    <col min="19" max="19" width="16.42578125" style="45" customWidth="1"/>
    <col min="20" max="20" width="19.42578125" customWidth="1"/>
    <col min="22" max="22" width="11.42578125" style="188" customWidth="1"/>
    <col min="23" max="23" width="12.28515625" style="188" bestFit="1" customWidth="1"/>
  </cols>
  <sheetData>
    <row r="1" spans="1:23" ht="30" customHeight="1">
      <c r="A1" s="714" t="s">
        <v>34</v>
      </c>
      <c r="B1" s="714"/>
      <c r="C1" s="714"/>
      <c r="D1" s="714"/>
      <c r="E1" s="714"/>
      <c r="F1" s="714"/>
      <c r="G1" s="714"/>
      <c r="H1" s="714"/>
      <c r="I1" s="714"/>
      <c r="J1" s="714"/>
      <c r="K1" s="715" t="s">
        <v>65</v>
      </c>
      <c r="L1" s="716"/>
      <c r="M1" s="717"/>
      <c r="N1" s="103"/>
      <c r="O1" s="103"/>
    </row>
    <row r="2" spans="1:23" s="3" customFormat="1" ht="18" customHeight="1">
      <c r="A2" s="208" t="s">
        <v>25</v>
      </c>
      <c r="B2" s="208" t="s">
        <v>26</v>
      </c>
      <c r="C2" s="208" t="s">
        <v>27</v>
      </c>
      <c r="D2" s="208" t="s">
        <v>2</v>
      </c>
      <c r="E2" s="208" t="s">
        <v>28</v>
      </c>
      <c r="F2" s="208" t="s">
        <v>21</v>
      </c>
      <c r="G2" s="221" t="s">
        <v>29</v>
      </c>
      <c r="H2" s="221" t="s">
        <v>18</v>
      </c>
      <c r="I2" s="221" t="s">
        <v>23</v>
      </c>
      <c r="J2" s="221" t="s">
        <v>30</v>
      </c>
      <c r="K2" s="208" t="s">
        <v>83</v>
      </c>
      <c r="L2" s="208" t="s">
        <v>84</v>
      </c>
      <c r="M2" s="208" t="s">
        <v>197</v>
      </c>
      <c r="N2" s="104"/>
      <c r="O2" s="104"/>
      <c r="P2" s="47"/>
      <c r="Q2" s="48"/>
      <c r="R2" s="47"/>
      <c r="S2" s="47"/>
      <c r="V2" s="189"/>
      <c r="W2" s="189"/>
    </row>
    <row r="3" spans="1:23" s="207" customFormat="1" ht="15.75" customHeight="1">
      <c r="A3" s="204">
        <v>1</v>
      </c>
      <c r="B3" s="254" t="s">
        <v>316</v>
      </c>
      <c r="C3" s="255" t="s">
        <v>317</v>
      </c>
      <c r="D3" s="255" t="s">
        <v>318</v>
      </c>
      <c r="E3" s="256" t="s">
        <v>319</v>
      </c>
      <c r="F3" s="255" t="s">
        <v>109</v>
      </c>
      <c r="G3" s="255" t="s">
        <v>109</v>
      </c>
      <c r="H3" s="257">
        <v>637738719</v>
      </c>
      <c r="I3" s="245"/>
      <c r="J3" s="259" t="s">
        <v>320</v>
      </c>
      <c r="K3" s="105">
        <v>44261</v>
      </c>
      <c r="L3" s="105">
        <v>44256</v>
      </c>
      <c r="M3" s="206">
        <v>200</v>
      </c>
      <c r="N3" s="258" t="s">
        <v>315</v>
      </c>
      <c r="O3" s="203"/>
      <c r="P3" s="202">
        <f>' Derechos de Inscripción '!C16</f>
        <v>2</v>
      </c>
      <c r="Q3" s="202" t="s">
        <v>39</v>
      </c>
      <c r="R3" s="202"/>
      <c r="S3" s="202"/>
    </row>
    <row r="4" spans="1:23" s="207" customFormat="1" ht="15.75" customHeight="1">
      <c r="A4" s="204">
        <v>2</v>
      </c>
      <c r="B4" s="254" t="s">
        <v>353</v>
      </c>
      <c r="C4" s="255" t="s">
        <v>354</v>
      </c>
      <c r="D4" s="255" t="s">
        <v>359</v>
      </c>
      <c r="E4" s="256" t="s">
        <v>355</v>
      </c>
      <c r="F4" s="255" t="s">
        <v>356</v>
      </c>
      <c r="G4" s="255" t="s">
        <v>357</v>
      </c>
      <c r="H4" s="257">
        <v>629666661</v>
      </c>
      <c r="I4" s="245"/>
      <c r="J4" s="259" t="s">
        <v>358</v>
      </c>
      <c r="K4" s="105" t="s">
        <v>360</v>
      </c>
      <c r="L4" s="228">
        <v>44300</v>
      </c>
      <c r="M4" s="206">
        <v>300</v>
      </c>
      <c r="N4" s="258" t="s">
        <v>361</v>
      </c>
      <c r="O4" s="203"/>
      <c r="P4" s="204">
        <v>1</v>
      </c>
      <c r="Q4" s="202" t="s">
        <v>40</v>
      </c>
      <c r="R4" s="202">
        <v>0</v>
      </c>
      <c r="S4" s="202"/>
      <c r="T4" s="207" t="str">
        <f>IF(Blanco=TRUE,"¡¡¡ ATENCIÓN !!! DATOS OCULTOS","ESTADO NORMAL (Todos los datos visibles)")</f>
        <v>ESTADO NORMAL (Todos los datos visibles)</v>
      </c>
    </row>
    <row r="5" spans="1:23" s="207" customFormat="1" ht="15.75" customHeight="1">
      <c r="A5" s="204">
        <v>3</v>
      </c>
      <c r="N5" s="258"/>
      <c r="O5" s="203"/>
      <c r="P5" s="202" t="b">
        <v>0</v>
      </c>
      <c r="Q5" s="202" t="s">
        <v>36</v>
      </c>
      <c r="R5" s="202" t="b">
        <f>IF(Blanco=TRUE,FALSE,IF(Shakedown=TRUE,#N/A,FALSE))</f>
        <v>0</v>
      </c>
      <c r="S5" s="202"/>
      <c r="T5" s="207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7" customFormat="1" ht="15.75" customHeight="1">
      <c r="A6" s="204">
        <v>4</v>
      </c>
      <c r="B6" s="210"/>
      <c r="C6" s="211"/>
      <c r="D6" s="211"/>
      <c r="E6" s="213"/>
      <c r="F6" s="211"/>
      <c r="G6" s="211"/>
      <c r="H6" s="210"/>
      <c r="I6" s="216"/>
      <c r="J6" s="223"/>
      <c r="K6" s="105"/>
      <c r="L6" s="228"/>
      <c r="M6" s="206"/>
      <c r="N6" s="203"/>
      <c r="O6" s="203"/>
      <c r="P6" s="202"/>
      <c r="Q6" s="202"/>
      <c r="R6" s="202"/>
      <c r="S6" s="202"/>
    </row>
    <row r="7" spans="1:23" s="207" customFormat="1" ht="15.75" customHeight="1">
      <c r="A7" s="204">
        <v>5</v>
      </c>
      <c r="B7" s="210"/>
      <c r="C7" s="211"/>
      <c r="D7" s="211"/>
      <c r="E7" s="213"/>
      <c r="F7" s="211"/>
      <c r="G7" s="211"/>
      <c r="H7" s="210"/>
      <c r="I7" s="216"/>
      <c r="J7" s="242"/>
      <c r="L7" s="227"/>
      <c r="N7" s="203"/>
      <c r="O7" s="203"/>
      <c r="P7" s="202" t="b">
        <v>0</v>
      </c>
      <c r="Q7" s="202" t="s">
        <v>37</v>
      </c>
      <c r="R7" s="202" t="b">
        <f>IF(Blanco=TRUE,FALSE,IF(Ouvreur=TRUE,#N/A,FALSE))</f>
        <v>0</v>
      </c>
      <c r="S7" s="202"/>
    </row>
    <row r="8" spans="1:23" s="207" customFormat="1" ht="15.75" customHeight="1">
      <c r="A8" s="204">
        <v>6</v>
      </c>
      <c r="B8" s="244"/>
      <c r="C8" s="211"/>
      <c r="D8" s="218"/>
      <c r="E8" s="213"/>
      <c r="F8" s="211"/>
      <c r="G8" s="211"/>
      <c r="H8" s="218"/>
      <c r="I8" s="214"/>
      <c r="J8" s="219"/>
      <c r="K8" s="203"/>
      <c r="L8" s="228"/>
      <c r="M8" s="206"/>
      <c r="N8" s="203"/>
      <c r="O8" s="203"/>
      <c r="P8" s="202" t="b">
        <v>0</v>
      </c>
      <c r="Q8" s="202" t="s">
        <v>38</v>
      </c>
      <c r="R8" s="202" t="b">
        <f>IF(Blanco=TRUE,FALSE,IF(Auxiliar=TRUE,#N/A,FALSE))</f>
        <v>0</v>
      </c>
      <c r="S8" s="202"/>
    </row>
    <row r="9" spans="1:23" s="207" customFormat="1" ht="15.75" customHeight="1">
      <c r="A9" s="204">
        <v>7</v>
      </c>
      <c r="B9" s="210"/>
      <c r="C9" s="216"/>
      <c r="D9" s="211"/>
      <c r="E9" s="213"/>
      <c r="F9" s="211"/>
      <c r="G9" s="211"/>
      <c r="H9" s="210"/>
      <c r="I9" s="216"/>
      <c r="J9" s="217"/>
      <c r="K9" s="105"/>
      <c r="L9" s="228"/>
      <c r="M9" s="206"/>
      <c r="N9" s="205"/>
      <c r="O9" s="205"/>
      <c r="P9" s="202" t="b">
        <v>0</v>
      </c>
      <c r="Q9" s="202" t="s">
        <v>125</v>
      </c>
      <c r="R9" s="202" t="b">
        <f>IF(Blanco=TRUE,FALSE,IF(Trofeo7=TRUE,#N/A,FALSE))</f>
        <v>0</v>
      </c>
      <c r="S9" s="202"/>
    </row>
    <row r="10" spans="1:23" s="207" customFormat="1" ht="15.75" customHeight="1">
      <c r="A10" s="204">
        <v>8</v>
      </c>
      <c r="B10" s="245"/>
      <c r="C10" s="211"/>
      <c r="D10" s="211"/>
      <c r="E10" s="213"/>
      <c r="F10" s="211"/>
      <c r="G10" s="211"/>
      <c r="H10" s="210"/>
      <c r="I10" s="216"/>
      <c r="J10" s="241"/>
      <c r="L10" s="227"/>
      <c r="N10" s="205"/>
      <c r="O10" s="205"/>
      <c r="P10" s="202" t="b">
        <v>1</v>
      </c>
      <c r="Q10" s="202" t="s">
        <v>126</v>
      </c>
      <c r="R10" s="202" t="e">
        <f>IF(Blanco=TRUE,FALSE,IF(Trofeo8=TRUE,#N/A,FALSE))</f>
        <v>#N/A</v>
      </c>
      <c r="S10" s="202"/>
    </row>
    <row r="11" spans="1:23" s="192" customFormat="1" ht="15.75" customHeight="1">
      <c r="A11" s="204">
        <v>9</v>
      </c>
      <c r="B11" s="244"/>
      <c r="C11" s="211"/>
      <c r="D11" s="211"/>
      <c r="E11" s="213"/>
      <c r="F11" s="211"/>
      <c r="G11" s="211"/>
      <c r="H11" s="218"/>
      <c r="I11" s="216"/>
      <c r="J11" s="220"/>
      <c r="K11" s="207"/>
      <c r="L11" s="227"/>
      <c r="M11" s="207"/>
      <c r="N11" s="85"/>
      <c r="O11" s="85"/>
      <c r="P11" s="200" t="b">
        <v>0</v>
      </c>
      <c r="Q11" s="199" t="s">
        <v>62</v>
      </c>
      <c r="R11" s="200" t="b">
        <f>IF(Blanco=TRUE,FALSE,IF(Trofeo9=TRUE,#N/A,FALSE))</f>
        <v>0</v>
      </c>
      <c r="S11" s="200"/>
      <c r="V11" s="201"/>
      <c r="W11" s="201"/>
    </row>
    <row r="12" spans="1:23" ht="15.75" customHeight="1">
      <c r="A12" s="82">
        <v>10</v>
      </c>
      <c r="K12" s="85"/>
      <c r="L12" s="85"/>
      <c r="M12" s="85"/>
      <c r="N12" s="85"/>
      <c r="O12" s="85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>
      <c r="C13" s="83"/>
      <c r="D13" s="83"/>
      <c r="E13" s="84"/>
      <c r="F13" s="83"/>
      <c r="G13" s="224"/>
      <c r="H13" s="224"/>
      <c r="I13" s="224"/>
      <c r="J13" s="225"/>
      <c r="L13" s="119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>
      <c r="L14" s="119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>
      <c r="L15" s="119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>
      <c r="P16" s="118" t="b">
        <v>0</v>
      </c>
      <c r="Q16" s="46" t="s">
        <v>55</v>
      </c>
    </row>
    <row r="17" spans="2:24">
      <c r="P17" s="45" t="b">
        <v>0</v>
      </c>
      <c r="Q17" s="46" t="s">
        <v>64</v>
      </c>
      <c r="R17" s="45" t="str">
        <f>IF(IVA=TRUE,16/100,"")</f>
        <v/>
      </c>
    </row>
    <row r="18" spans="2:24">
      <c r="P18" s="45">
        <v>2</v>
      </c>
      <c r="Q18" s="46" t="s">
        <v>44</v>
      </c>
    </row>
    <row r="20" spans="2:24" ht="15">
      <c r="B20" s="210" t="s">
        <v>245</v>
      </c>
      <c r="C20" s="211" t="s">
        <v>228</v>
      </c>
      <c r="D20" s="218" t="s">
        <v>229</v>
      </c>
      <c r="E20" s="213" t="s">
        <v>230</v>
      </c>
      <c r="F20" s="211" t="s">
        <v>200</v>
      </c>
      <c r="G20" s="211" t="s">
        <v>109</v>
      </c>
      <c r="H20" s="218">
        <v>651863982</v>
      </c>
      <c r="I20" s="214"/>
      <c r="J20" s="219" t="s">
        <v>231</v>
      </c>
      <c r="P20" s="45">
        <v>1</v>
      </c>
      <c r="Q20" s="46">
        <v>1</v>
      </c>
      <c r="R20" s="45" t="s">
        <v>89</v>
      </c>
      <c r="T20" t="s">
        <v>94</v>
      </c>
    </row>
    <row r="21" spans="2:24" ht="15">
      <c r="B21" s="210" t="s">
        <v>249</v>
      </c>
      <c r="C21" s="243" t="s">
        <v>222</v>
      </c>
      <c r="D21" s="222" t="s">
        <v>223</v>
      </c>
      <c r="E21" s="222" t="s">
        <v>224</v>
      </c>
      <c r="F21" s="222" t="s">
        <v>225</v>
      </c>
      <c r="G21" s="222" t="s">
        <v>225</v>
      </c>
      <c r="H21" s="222" t="s">
        <v>226</v>
      </c>
      <c r="I21" s="222"/>
      <c r="J21" s="222" t="s">
        <v>227</v>
      </c>
      <c r="Q21" s="46">
        <v>2</v>
      </c>
      <c r="R21" s="45" t="s">
        <v>90</v>
      </c>
      <c r="T21" t="s">
        <v>95</v>
      </c>
    </row>
    <row r="22" spans="2:24" ht="30">
      <c r="B22" s="210" t="s">
        <v>250</v>
      </c>
      <c r="C22" s="211" t="s">
        <v>203</v>
      </c>
      <c r="D22" s="211" t="s">
        <v>204</v>
      </c>
      <c r="E22" s="213" t="s">
        <v>205</v>
      </c>
      <c r="F22" s="211" t="s">
        <v>109</v>
      </c>
      <c r="G22" s="211" t="s">
        <v>109</v>
      </c>
      <c r="H22" s="210" t="s">
        <v>206</v>
      </c>
      <c r="I22" s="216" t="s">
        <v>207</v>
      </c>
      <c r="J22" s="223" t="s">
        <v>216</v>
      </c>
      <c r="Q22" s="46">
        <v>3</v>
      </c>
      <c r="R22" s="45" t="s">
        <v>91</v>
      </c>
      <c r="T22" t="s">
        <v>96</v>
      </c>
    </row>
    <row r="23" spans="2:24" ht="15">
      <c r="B23" s="210" t="s">
        <v>251</v>
      </c>
      <c r="C23" s="211" t="s">
        <v>252</v>
      </c>
      <c r="D23" s="211" t="s">
        <v>253</v>
      </c>
      <c r="E23" s="213" t="s">
        <v>254</v>
      </c>
      <c r="F23" s="211" t="s">
        <v>255</v>
      </c>
      <c r="G23" s="211" t="s">
        <v>212</v>
      </c>
      <c r="H23" s="210">
        <v>619054318</v>
      </c>
      <c r="I23" s="216"/>
      <c r="J23" s="242" t="s">
        <v>256</v>
      </c>
      <c r="Q23" s="46">
        <v>4</v>
      </c>
      <c r="R23" s="45" t="s">
        <v>92</v>
      </c>
      <c r="T23" t="s">
        <v>97</v>
      </c>
    </row>
    <row r="24" spans="2:24" ht="15">
      <c r="B24" s="244" t="s">
        <v>287</v>
      </c>
      <c r="C24" s="211" t="s">
        <v>233</v>
      </c>
      <c r="D24" s="211" t="s">
        <v>234</v>
      </c>
      <c r="E24" s="213" t="s">
        <v>217</v>
      </c>
      <c r="F24" s="211" t="s">
        <v>218</v>
      </c>
      <c r="G24" s="211" t="s">
        <v>212</v>
      </c>
      <c r="H24" s="218" t="s">
        <v>235</v>
      </c>
      <c r="I24" s="216"/>
      <c r="J24" s="220" t="s">
        <v>236</v>
      </c>
      <c r="M24" s="122" t="b">
        <v>0</v>
      </c>
      <c r="Q24" s="46">
        <v>5</v>
      </c>
      <c r="R24" s="45" t="s">
        <v>93</v>
      </c>
      <c r="T24" t="s">
        <v>98</v>
      </c>
    </row>
    <row r="25" spans="2:24" ht="15">
      <c r="B25" s="244" t="s">
        <v>257</v>
      </c>
      <c r="C25" s="211" t="s">
        <v>208</v>
      </c>
      <c r="D25" s="218" t="s">
        <v>209</v>
      </c>
      <c r="E25" s="213" t="s">
        <v>210</v>
      </c>
      <c r="F25" s="211" t="s">
        <v>211</v>
      </c>
      <c r="G25" s="211" t="s">
        <v>212</v>
      </c>
      <c r="H25" s="218" t="s">
        <v>232</v>
      </c>
      <c r="I25" s="214"/>
      <c r="J25" s="219" t="s">
        <v>213</v>
      </c>
    </row>
    <row r="26" spans="2:24" ht="15">
      <c r="B26" s="210" t="s">
        <v>258</v>
      </c>
      <c r="C26" s="216" t="s">
        <v>214</v>
      </c>
      <c r="D26" s="211" t="s">
        <v>239</v>
      </c>
      <c r="E26" s="213" t="s">
        <v>241</v>
      </c>
      <c r="F26" s="211" t="s">
        <v>240</v>
      </c>
      <c r="G26" s="211" t="s">
        <v>215</v>
      </c>
      <c r="H26" s="210" t="s">
        <v>242</v>
      </c>
      <c r="I26" s="216"/>
      <c r="J26" s="217" t="s">
        <v>286</v>
      </c>
    </row>
    <row r="27" spans="2:24" ht="15">
      <c r="B27" s="245" t="s">
        <v>259</v>
      </c>
      <c r="C27" s="211" t="s">
        <v>202</v>
      </c>
      <c r="D27" s="211" t="s">
        <v>219</v>
      </c>
      <c r="E27" s="213" t="s">
        <v>220</v>
      </c>
      <c r="F27" s="211" t="s">
        <v>221</v>
      </c>
      <c r="G27" s="211" t="s">
        <v>221</v>
      </c>
      <c r="H27" s="210">
        <v>633279910</v>
      </c>
      <c r="I27" s="216"/>
      <c r="J27" s="241" t="s">
        <v>288</v>
      </c>
      <c r="N27" s="111">
        <v>2</v>
      </c>
      <c r="O27" s="111" t="s">
        <v>111</v>
      </c>
      <c r="P27" s="111"/>
    </row>
    <row r="28" spans="2:24" ht="15">
      <c r="B28" s="210"/>
      <c r="C28" s="211"/>
      <c r="D28" s="212"/>
      <c r="E28" s="213"/>
      <c r="F28" s="211"/>
      <c r="G28" s="211"/>
      <c r="H28" s="212"/>
      <c r="I28" s="214"/>
      <c r="J28" s="215"/>
      <c r="K28" s="203"/>
      <c r="L28" s="228"/>
      <c r="M28" s="206"/>
      <c r="N28" s="120"/>
      <c r="O28" s="117"/>
      <c r="P28" s="120"/>
    </row>
    <row r="29" spans="2:24" ht="15">
      <c r="B29" s="210" t="s">
        <v>305</v>
      </c>
      <c r="C29" s="211" t="s">
        <v>228</v>
      </c>
      <c r="D29" s="218" t="s">
        <v>229</v>
      </c>
      <c r="E29" s="213" t="s">
        <v>230</v>
      </c>
      <c r="F29" s="211" t="s">
        <v>200</v>
      </c>
      <c r="G29" s="211" t="s">
        <v>109</v>
      </c>
      <c r="H29" s="218">
        <v>651863982</v>
      </c>
      <c r="I29" s="214"/>
      <c r="J29" s="219" t="s">
        <v>231</v>
      </c>
      <c r="N29" s="120"/>
      <c r="O29" s="117"/>
      <c r="P29" s="120"/>
      <c r="V29" s="190" t="s">
        <v>175</v>
      </c>
      <c r="W29" s="129">
        <v>1</v>
      </c>
      <c r="X29" s="132"/>
    </row>
    <row r="30" spans="2:24" ht="15">
      <c r="B30" s="210" t="s">
        <v>294</v>
      </c>
      <c r="C30" s="243" t="s">
        <v>222</v>
      </c>
      <c r="D30" s="222" t="s">
        <v>223</v>
      </c>
      <c r="E30" s="222" t="s">
        <v>224</v>
      </c>
      <c r="F30" s="222" t="s">
        <v>225</v>
      </c>
      <c r="G30" s="222" t="s">
        <v>225</v>
      </c>
      <c r="H30" s="222" t="s">
        <v>226</v>
      </c>
      <c r="I30" s="222"/>
      <c r="J30" s="222" t="s">
        <v>227</v>
      </c>
      <c r="P30" s="112" t="s">
        <v>14</v>
      </c>
      <c r="Q30" s="194" t="s">
        <v>14</v>
      </c>
      <c r="V30" s="132">
        <v>1</v>
      </c>
      <c r="W30" s="251" t="s">
        <v>187</v>
      </c>
      <c r="X30" s="129"/>
    </row>
    <row r="31" spans="2:24" ht="30">
      <c r="B31" s="210" t="s">
        <v>295</v>
      </c>
      <c r="C31" s="211" t="s">
        <v>203</v>
      </c>
      <c r="D31" s="211" t="s">
        <v>204</v>
      </c>
      <c r="E31" s="213" t="s">
        <v>205</v>
      </c>
      <c r="F31" s="211" t="s">
        <v>109</v>
      </c>
      <c r="G31" s="211" t="s">
        <v>109</v>
      </c>
      <c r="H31" s="210" t="s">
        <v>206</v>
      </c>
      <c r="I31" s="216" t="s">
        <v>207</v>
      </c>
      <c r="J31" s="223" t="s">
        <v>216</v>
      </c>
      <c r="K31" s="203"/>
      <c r="L31" s="228"/>
      <c r="M31" s="206"/>
      <c r="P31" s="116">
        <v>1</v>
      </c>
      <c r="Q31" s="195" t="str">
        <f>VLOOKUP(P31,K41:M60,3)</f>
        <v xml:space="preserve"> </v>
      </c>
      <c r="V31" s="132">
        <v>2</v>
      </c>
      <c r="W31" s="132" t="s">
        <v>177</v>
      </c>
      <c r="X31" s="132" t="s">
        <v>107</v>
      </c>
    </row>
    <row r="32" spans="2:24" ht="15">
      <c r="B32" s="210" t="s">
        <v>296</v>
      </c>
      <c r="C32" s="211" t="s">
        <v>252</v>
      </c>
      <c r="D32" s="211" t="s">
        <v>253</v>
      </c>
      <c r="E32" s="213" t="s">
        <v>254</v>
      </c>
      <c r="F32" s="211" t="s">
        <v>255</v>
      </c>
      <c r="G32" s="211" t="s">
        <v>212</v>
      </c>
      <c r="H32" s="210">
        <v>619054318</v>
      </c>
      <c r="I32" s="216"/>
      <c r="J32" s="242" t="s">
        <v>256</v>
      </c>
      <c r="P32" s="193" t="s">
        <v>169</v>
      </c>
      <c r="V32" s="132">
        <v>3</v>
      </c>
      <c r="W32" s="132" t="s">
        <v>178</v>
      </c>
      <c r="X32" s="132" t="s">
        <v>106</v>
      </c>
    </row>
    <row r="33" spans="2:24" ht="30">
      <c r="B33" s="210" t="s">
        <v>302</v>
      </c>
      <c r="C33" s="211" t="s">
        <v>203</v>
      </c>
      <c r="D33" s="211" t="s">
        <v>204</v>
      </c>
      <c r="E33" s="213" t="s">
        <v>205</v>
      </c>
      <c r="F33" s="211" t="s">
        <v>109</v>
      </c>
      <c r="G33" s="211" t="s">
        <v>109</v>
      </c>
      <c r="H33" s="210" t="s">
        <v>206</v>
      </c>
      <c r="I33" s="216" t="s">
        <v>207</v>
      </c>
      <c r="J33" s="223" t="s">
        <v>216</v>
      </c>
      <c r="K33" s="207"/>
      <c r="L33" s="227"/>
      <c r="M33" s="207"/>
      <c r="P33" s="193">
        <f>VLOOKUP(P31,K41:O60,4)</f>
        <v>0</v>
      </c>
      <c r="V33" s="132">
        <v>4</v>
      </c>
      <c r="W33" s="132" t="s">
        <v>179</v>
      </c>
      <c r="X33" s="132" t="s">
        <v>173</v>
      </c>
    </row>
    <row r="34" spans="2:24" ht="15">
      <c r="B34" s="244" t="s">
        <v>297</v>
      </c>
      <c r="C34" s="211" t="s">
        <v>208</v>
      </c>
      <c r="D34" s="218" t="s">
        <v>209</v>
      </c>
      <c r="E34" s="213" t="s">
        <v>210</v>
      </c>
      <c r="F34" s="211" t="s">
        <v>211</v>
      </c>
      <c r="G34" s="211" t="s">
        <v>212</v>
      </c>
      <c r="H34" s="218" t="s">
        <v>232</v>
      </c>
      <c r="I34" s="214"/>
      <c r="J34" s="219" t="s">
        <v>213</v>
      </c>
      <c r="P34" s="128" t="s">
        <v>192</v>
      </c>
      <c r="V34" s="132">
        <v>5</v>
      </c>
      <c r="W34" s="132" t="s">
        <v>180</v>
      </c>
      <c r="X34" s="132" t="s">
        <v>174</v>
      </c>
    </row>
    <row r="35" spans="2:24" ht="15">
      <c r="B35" s="210" t="s">
        <v>298</v>
      </c>
      <c r="C35" s="216" t="s">
        <v>214</v>
      </c>
      <c r="D35" s="211" t="s">
        <v>239</v>
      </c>
      <c r="E35" s="213" t="s">
        <v>241</v>
      </c>
      <c r="F35" s="211" t="s">
        <v>240</v>
      </c>
      <c r="G35" s="211" t="s">
        <v>215</v>
      </c>
      <c r="H35" s="210" t="s">
        <v>242</v>
      </c>
      <c r="I35" s="216"/>
      <c r="J35" s="217" t="s">
        <v>286</v>
      </c>
      <c r="P35" s="132">
        <f>IF(cc&lt;=1400,1,IF(cc&lt;=1600,2,IF(cc&lt;=2000,3,IF(cc&lt;=3500,4,5))))</f>
        <v>1</v>
      </c>
      <c r="V35" s="132">
        <v>6</v>
      </c>
      <c r="W35" s="132" t="s">
        <v>181</v>
      </c>
      <c r="X35" s="132" t="s">
        <v>94</v>
      </c>
    </row>
    <row r="36" spans="2:24" ht="15">
      <c r="B36" s="245" t="s">
        <v>299</v>
      </c>
      <c r="C36" s="211" t="s">
        <v>300</v>
      </c>
      <c r="D36" s="211" t="s">
        <v>219</v>
      </c>
      <c r="E36" s="213" t="s">
        <v>301</v>
      </c>
      <c r="F36" s="211" t="s">
        <v>221</v>
      </c>
      <c r="G36" s="211" t="s">
        <v>221</v>
      </c>
      <c r="H36" s="210">
        <v>633279911</v>
      </c>
      <c r="I36" s="216"/>
      <c r="J36" s="241" t="s">
        <v>288</v>
      </c>
      <c r="P36" s="128" t="s">
        <v>193</v>
      </c>
      <c r="V36" s="132">
        <v>7</v>
      </c>
      <c r="W36" s="132" t="s">
        <v>182</v>
      </c>
      <c r="X36" s="132" t="s">
        <v>95</v>
      </c>
    </row>
    <row r="37" spans="2:24" ht="15">
      <c r="B37" s="244" t="s">
        <v>287</v>
      </c>
      <c r="C37" s="211" t="s">
        <v>233</v>
      </c>
      <c r="D37" s="211" t="s">
        <v>234</v>
      </c>
      <c r="E37" s="213" t="s">
        <v>217</v>
      </c>
      <c r="F37" s="211" t="s">
        <v>218</v>
      </c>
      <c r="G37" s="211" t="s">
        <v>212</v>
      </c>
      <c r="H37" s="218" t="s">
        <v>235</v>
      </c>
      <c r="I37" s="216"/>
      <c r="J37" s="220" t="s">
        <v>236</v>
      </c>
      <c r="P37" s="132">
        <f>IF(AGRUP="AGRUPACIÓN I",IF(cc&lt;=1400,1,2),IF(AGRUP="AGRUPACIÓN III",IF(cc&lt;=2000,1,2),DIVISION))</f>
        <v>1</v>
      </c>
      <c r="V37" s="132">
        <v>8</v>
      </c>
      <c r="W37" s="132" t="s">
        <v>183</v>
      </c>
      <c r="X37" s="132" t="s">
        <v>97</v>
      </c>
    </row>
    <row r="38" spans="2:24">
      <c r="P38" s="132" t="s">
        <v>119</v>
      </c>
      <c r="T38" s="81"/>
      <c r="V38" s="132">
        <v>9</v>
      </c>
      <c r="W38" s="132" t="s">
        <v>184</v>
      </c>
      <c r="X38" s="132" t="s">
        <v>112</v>
      </c>
    </row>
    <row r="39" spans="2:24">
      <c r="P39" s="132" t="str">
        <f>IF(P33=0,"",IF(P33="AGRUPACIÓN II",VLOOKUP(P33,$P$41:$U$48,MATCH(DIVISION,$P$40:$U$40,0),0),VLOOKUP(P33,$P$41:$U$48,MATCH(DHF,$P$40:$U$40,0),0)))</f>
        <v/>
      </c>
      <c r="Q39" s="252">
        <v>1400</v>
      </c>
      <c r="R39" s="189">
        <v>1600</v>
      </c>
      <c r="S39" s="189">
        <v>2000</v>
      </c>
      <c r="T39" s="189">
        <v>3500</v>
      </c>
      <c r="U39" s="253" t="s">
        <v>289</v>
      </c>
      <c r="V39" s="132">
        <v>10</v>
      </c>
      <c r="W39" s="132" t="s">
        <v>185</v>
      </c>
      <c r="X39" s="132" t="s">
        <v>113</v>
      </c>
    </row>
    <row r="40" spans="2:24">
      <c r="K40" s="130"/>
      <c r="L40" s="131" t="s">
        <v>14</v>
      </c>
      <c r="M40" s="131"/>
      <c r="N40" s="45"/>
      <c r="P40" s="131"/>
      <c r="Q40" s="144">
        <v>1</v>
      </c>
      <c r="R40" s="144">
        <v>2</v>
      </c>
      <c r="S40" s="144">
        <v>3</v>
      </c>
      <c r="T40" s="145">
        <v>4</v>
      </c>
      <c r="U40" s="145">
        <v>5</v>
      </c>
    </row>
    <row r="41" spans="2:24">
      <c r="K41" s="130">
        <v>1</v>
      </c>
      <c r="L41" s="131" t="s">
        <v>108</v>
      </c>
      <c r="M41" s="131" t="s">
        <v>35</v>
      </c>
      <c r="N41" s="81"/>
      <c r="P41" s="149" t="s">
        <v>122</v>
      </c>
      <c r="Q41" s="131" t="s">
        <v>94</v>
      </c>
      <c r="R41" s="131" t="s">
        <v>95</v>
      </c>
      <c r="S41" s="131"/>
      <c r="T41" s="146"/>
      <c r="U41" s="146"/>
    </row>
    <row r="42" spans="2:24">
      <c r="K42" s="130">
        <v>2</v>
      </c>
      <c r="L42" s="131" t="s">
        <v>321</v>
      </c>
      <c r="M42" s="131" t="s">
        <v>322</v>
      </c>
      <c r="N42" s="149" t="s">
        <v>308</v>
      </c>
      <c r="O42" s="149"/>
      <c r="P42" s="149" t="s">
        <v>123</v>
      </c>
      <c r="Q42" s="131" t="s">
        <v>97</v>
      </c>
      <c r="R42" s="131" t="s">
        <v>97</v>
      </c>
      <c r="S42" s="131" t="s">
        <v>112</v>
      </c>
      <c r="T42" s="147" t="s">
        <v>113</v>
      </c>
      <c r="U42" s="147" t="s">
        <v>113</v>
      </c>
    </row>
    <row r="43" spans="2:24">
      <c r="K43" s="130">
        <v>3</v>
      </c>
      <c r="L43" s="131" t="s">
        <v>323</v>
      </c>
      <c r="M43" s="131" t="s">
        <v>324</v>
      </c>
      <c r="N43" s="149" t="s">
        <v>308</v>
      </c>
      <c r="O43" s="149"/>
      <c r="P43" s="149" t="s">
        <v>124</v>
      </c>
      <c r="Q43" s="148" t="s">
        <v>114</v>
      </c>
      <c r="R43" s="148" t="s">
        <v>114</v>
      </c>
      <c r="S43" s="131" t="s">
        <v>115</v>
      </c>
      <c r="T43" s="131" t="s">
        <v>116</v>
      </c>
      <c r="U43" s="131" t="s">
        <v>116</v>
      </c>
    </row>
    <row r="44" spans="2:24">
      <c r="K44" s="130">
        <v>4</v>
      </c>
      <c r="L44" s="131" t="s">
        <v>325</v>
      </c>
      <c r="M44" s="131" t="s">
        <v>327</v>
      </c>
      <c r="N44" s="149" t="s">
        <v>308</v>
      </c>
      <c r="O44" s="149"/>
      <c r="P44" s="149" t="s">
        <v>190</v>
      </c>
      <c r="Q44" s="148" t="s">
        <v>117</v>
      </c>
      <c r="R44" s="148" t="s">
        <v>117</v>
      </c>
      <c r="S44" s="148" t="s">
        <v>117</v>
      </c>
      <c r="T44" s="148" t="s">
        <v>118</v>
      </c>
      <c r="U44" s="148" t="s">
        <v>248</v>
      </c>
    </row>
    <row r="45" spans="2:24">
      <c r="K45" s="130">
        <v>5</v>
      </c>
      <c r="L45" s="131" t="s">
        <v>326</v>
      </c>
      <c r="M45" s="131" t="s">
        <v>309</v>
      </c>
      <c r="N45" s="149" t="s">
        <v>308</v>
      </c>
      <c r="O45" s="149"/>
      <c r="P45" s="149" t="s">
        <v>191</v>
      </c>
      <c r="Q45" s="148" t="s">
        <v>290</v>
      </c>
      <c r="R45" s="148" t="s">
        <v>290</v>
      </c>
      <c r="S45" s="148" t="s">
        <v>290</v>
      </c>
      <c r="T45" s="148" t="s">
        <v>290</v>
      </c>
      <c r="U45" s="148" t="s">
        <v>290</v>
      </c>
    </row>
    <row r="46" spans="2:24">
      <c r="K46" s="130">
        <v>6</v>
      </c>
      <c r="L46" s="131" t="s">
        <v>328</v>
      </c>
      <c r="M46" s="131" t="s">
        <v>328</v>
      </c>
      <c r="N46" s="149" t="s">
        <v>308</v>
      </c>
      <c r="O46" s="149"/>
      <c r="P46" s="149" t="s">
        <v>247</v>
      </c>
      <c r="Q46" s="148" t="s">
        <v>291</v>
      </c>
      <c r="R46" s="148" t="s">
        <v>291</v>
      </c>
      <c r="S46" s="148" t="s">
        <v>292</v>
      </c>
      <c r="T46" s="148" t="s">
        <v>293</v>
      </c>
      <c r="U46" s="148" t="s">
        <v>293</v>
      </c>
    </row>
    <row r="47" spans="2:24">
      <c r="K47" s="130">
        <v>7</v>
      </c>
      <c r="L47" s="131" t="s">
        <v>329</v>
      </c>
      <c r="M47" s="131" t="s">
        <v>332</v>
      </c>
      <c r="N47" s="149" t="s">
        <v>308</v>
      </c>
      <c r="O47" s="149"/>
      <c r="P47" s="149" t="s">
        <v>346</v>
      </c>
      <c r="Q47" s="148"/>
      <c r="R47" s="148"/>
      <c r="S47" s="131"/>
      <c r="T47" s="131"/>
      <c r="U47" s="131"/>
    </row>
    <row r="48" spans="2:24">
      <c r="K48" s="130">
        <v>8</v>
      </c>
      <c r="L48" s="131" t="s">
        <v>311</v>
      </c>
      <c r="M48" s="131" t="s">
        <v>312</v>
      </c>
      <c r="N48" s="149" t="s">
        <v>308</v>
      </c>
      <c r="O48" s="149"/>
      <c r="P48" s="149"/>
      <c r="Q48" s="148"/>
      <c r="R48" s="148"/>
      <c r="S48" s="131"/>
      <c r="T48" s="131"/>
      <c r="U48" s="131"/>
    </row>
    <row r="49" spans="11:22">
      <c r="K49" s="130">
        <v>9</v>
      </c>
      <c r="L49" s="131" t="s">
        <v>313</v>
      </c>
      <c r="M49" s="131" t="s">
        <v>246</v>
      </c>
      <c r="N49" s="149" t="s">
        <v>308</v>
      </c>
      <c r="O49" s="149"/>
      <c r="P49" s="144"/>
      <c r="Q49" s="148"/>
      <c r="R49" s="148"/>
      <c r="S49" s="131"/>
      <c r="T49" s="131"/>
      <c r="U49" s="131"/>
    </row>
    <row r="50" spans="11:22">
      <c r="K50" s="130">
        <v>10</v>
      </c>
      <c r="L50" s="131" t="s">
        <v>330</v>
      </c>
      <c r="M50" s="131" t="s">
        <v>331</v>
      </c>
      <c r="N50" s="149" t="s">
        <v>308</v>
      </c>
      <c r="O50" s="149"/>
      <c r="P50" s="144"/>
      <c r="Q50" s="146"/>
      <c r="R50" s="146"/>
      <c r="S50" s="131"/>
      <c r="T50" s="131"/>
      <c r="U50" s="131"/>
    </row>
    <row r="51" spans="11:22">
      <c r="K51" s="130">
        <v>11</v>
      </c>
      <c r="L51" s="131" t="s">
        <v>340</v>
      </c>
      <c r="M51" s="131" t="s">
        <v>344</v>
      </c>
      <c r="N51" s="149" t="s">
        <v>310</v>
      </c>
      <c r="O51" s="149"/>
      <c r="Q51" s="133"/>
      <c r="T51" s="209"/>
    </row>
    <row r="52" spans="11:22">
      <c r="K52" s="130">
        <v>12</v>
      </c>
      <c r="L52" s="131" t="s">
        <v>333</v>
      </c>
      <c r="M52" s="131" t="s">
        <v>334</v>
      </c>
      <c r="N52" s="149" t="s">
        <v>310</v>
      </c>
      <c r="O52" s="149"/>
      <c r="Q52" s="133"/>
      <c r="T52" s="209"/>
    </row>
    <row r="53" spans="11:22">
      <c r="K53" s="130">
        <v>13</v>
      </c>
      <c r="L53" s="131" t="s">
        <v>335</v>
      </c>
      <c r="M53" s="131" t="s">
        <v>307</v>
      </c>
      <c r="N53" s="149" t="s">
        <v>310</v>
      </c>
      <c r="O53" s="149"/>
      <c r="Q53" s="133"/>
      <c r="T53" s="209"/>
    </row>
    <row r="54" spans="11:22">
      <c r="K54" s="130">
        <v>14</v>
      </c>
      <c r="L54" s="131" t="s">
        <v>336</v>
      </c>
      <c r="M54" s="131" t="s">
        <v>343</v>
      </c>
      <c r="N54" s="149" t="s">
        <v>310</v>
      </c>
      <c r="O54" s="149"/>
      <c r="Q54" s="133"/>
      <c r="T54" s="209"/>
    </row>
    <row r="55" spans="11:22">
      <c r="K55" s="130">
        <v>15</v>
      </c>
      <c r="L55" s="131" t="s">
        <v>337</v>
      </c>
      <c r="M55" s="131" t="s">
        <v>337</v>
      </c>
      <c r="N55" s="149" t="s">
        <v>310</v>
      </c>
      <c r="O55" s="149"/>
      <c r="Q55" s="133"/>
      <c r="T55" s="209"/>
    </row>
    <row r="56" spans="11:22">
      <c r="K56" s="130">
        <v>16</v>
      </c>
      <c r="L56" s="131" t="s">
        <v>338</v>
      </c>
      <c r="M56" s="131" t="s">
        <v>342</v>
      </c>
      <c r="N56" s="149" t="s">
        <v>310</v>
      </c>
      <c r="O56" s="149"/>
      <c r="Q56" s="133"/>
      <c r="T56" s="209"/>
    </row>
    <row r="57" spans="11:22">
      <c r="K57" s="130">
        <v>17</v>
      </c>
      <c r="L57" s="131" t="s">
        <v>351</v>
      </c>
      <c r="M57" s="131" t="s">
        <v>339</v>
      </c>
      <c r="N57" s="149" t="s">
        <v>310</v>
      </c>
      <c r="O57" s="149"/>
      <c r="Q57" s="133"/>
      <c r="T57" s="209"/>
    </row>
    <row r="58" spans="11:22">
      <c r="K58" s="130">
        <v>18</v>
      </c>
      <c r="L58" s="131" t="s">
        <v>341</v>
      </c>
      <c r="M58" s="131" t="s">
        <v>341</v>
      </c>
      <c r="N58" s="149" t="s">
        <v>310</v>
      </c>
      <c r="O58" s="149"/>
      <c r="Q58" s="133"/>
      <c r="T58" s="209"/>
    </row>
    <row r="59" spans="11:22">
      <c r="K59" s="130">
        <v>19</v>
      </c>
      <c r="L59" s="131" t="s">
        <v>345</v>
      </c>
      <c r="M59" s="131" t="s">
        <v>98</v>
      </c>
      <c r="N59" s="149" t="s">
        <v>346</v>
      </c>
      <c r="O59" s="149"/>
      <c r="Q59" s="133"/>
      <c r="T59" s="209"/>
    </row>
    <row r="60" spans="11:22">
      <c r="K60" s="130">
        <v>20</v>
      </c>
      <c r="L60" s="131" t="s">
        <v>347</v>
      </c>
      <c r="M60" s="131" t="s">
        <v>348</v>
      </c>
      <c r="N60" s="149" t="s">
        <v>346</v>
      </c>
      <c r="O60" s="149"/>
      <c r="T60" s="209"/>
    </row>
    <row r="61" spans="11:22">
      <c r="T61" s="209"/>
      <c r="U61" s="45"/>
      <c r="V61" s="45"/>
    </row>
  </sheetData>
  <mergeCells count="2">
    <mergeCell ref="A1:J1"/>
    <mergeCell ref="K1:M1"/>
  </mergeCells>
  <phoneticPr fontId="25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3" r:id="rId11"/>
    <hyperlink ref="J4" r:id="rId1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2021-03-19T17:41:56Z</dcterms:modified>
</cp:coreProperties>
</file>