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comments1.xml" ContentType="application/vnd.openxmlformats-officedocument.spreadsheetml.comments+xml"/>
  <Override PartName="/xl/drawings/_rels/drawing16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16.xml" ContentType="application/vnd.openxmlformats-officedocument.drawing+xml"/>
  <Override PartName="/xl/ctrlProps/ctrlProps15.xml" ContentType="application/vnd.ms-excel.controlproperties+xml"/>
  <Override PartName="/xl/ctrlProps/ctrlProps2.xml" ContentType="application/vnd.ms-excel.controlproperties+xml"/>
  <Override PartName="/xl/ctrlProps/ctrlProps3.xml" ContentType="application/vnd.ms-excel.controlproperties+xml"/>
  <Override PartName="/xl/ctrlProps/ctrlProps4.xml" ContentType="application/vnd.ms-excel.controlproperties+xml"/>
  <Override PartName="/xl/ctrlProps/ctrlProps9.xml" ContentType="application/vnd.ms-excel.controlproperties+xml"/>
  <Override PartName="/xl/ctrlProps/ctrlProps10.xml" ContentType="application/vnd.ms-excel.controlproperties+xml"/>
  <Override PartName="/xl/ctrlProps/ctrlProps5.xml" ContentType="application/vnd.ms-excel.controlproperties+xml"/>
  <Override PartName="/xl/ctrlProps/ctrlProps11.xml" ContentType="application/vnd.ms-excel.controlproperties+xml"/>
  <Override PartName="/xl/ctrlProps/ctrlProps6.xml" ContentType="application/vnd.ms-excel.controlproperties+xml"/>
  <Override PartName="/xl/ctrlProps/ctrlProps12.xml" ContentType="application/vnd.ms-excel.controlproperties+xml"/>
  <Override PartName="/xl/ctrlProps/ctrlProps7.xml" ContentType="application/vnd.ms-excel.controlproperties+xml"/>
  <Override PartName="/xl/ctrlProps/ctrlProps13.xml" ContentType="application/vnd.ms-excel.controlproperties+xml"/>
  <Override PartName="/xl/ctrlProps/ctrlProps8.xml" ContentType="application/vnd.ms-excel.controlproperties+xml"/>
  <Override PartName="/xl/ctrlProps/ctrlProps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Boletín de Inscripción " sheetId="1" state="visible" r:id="rId2"/>
    <sheet name="HOJA EXPORTACION" sheetId="2" state="hidden" r:id="rId3"/>
    <sheet name="Exportacion" sheetId="3" state="visible" r:id="rId4"/>
    <sheet name=" Derechos de Inscripción " sheetId="4" state="hidden" r:id="rId5"/>
    <sheet name=" Datos de Organizadores " sheetId="5" state="hidden" r:id="rId6"/>
  </sheets>
  <definedNames>
    <definedName function="false" hidden="false" localSheetId="0" name="_xlnm.Print_Area" vbProcedure="false">' Boletín de Inscripción '!$B$11:$AH$183</definedName>
    <definedName function="false" hidden="false" name="AGRUP" vbProcedure="false">' Datos de Organizadores '!$P$33</definedName>
    <definedName function="false" hidden="false" name="Ambos" vbProcedure="false">' Datos de Organizadores '!$O$28</definedName>
    <definedName function="false" hidden="false" name="Autonomico" vbProcedure="false">' Datos de Organizadores '!$P$14</definedName>
    <definedName function="false" hidden="false" name="Auxiliar" vbProcedure="false">' Datos de Organizadores '!$P$8</definedName>
    <definedName function="false" hidden="false" name="Blanco" vbProcedure="false">' Datos de Organizadores '!$P$16</definedName>
    <definedName function="false" hidden="false" name="Campeonato" vbProcedure="false">' Datos de Organizadores '!$P$28</definedName>
    <definedName function="false" hidden="false" name="cc" vbProcedure="false">' Boletín de Inscripción '!$C$70</definedName>
    <definedName function="false" hidden="false" name="Cierre" vbProcedure="false">' derechos de inscripción '!#ref!</definedName>
    <definedName function="false" hidden="false" name="CILINDRADA" vbProcedure="false">' Boletín de Inscripción '!$C$68</definedName>
    <definedName function="false" hidden="false" name="CLASE" vbProcedure="false">' Datos de Organizadores '!$P$39</definedName>
    <definedName function="false" hidden="false" name="Clasicos" vbProcedure="false">' Datos de Organizadores '!$P$15</definedName>
    <definedName function="false" hidden="false" name="Derechos1" vbProcedure="false">' Derechos de Inscripción '!$J$29</definedName>
    <definedName function="false" hidden="false" name="Derechos2" vbProcedure="false">' Derechos de Inscripción '!$M$29</definedName>
    <definedName function="false" hidden="false" name="DHF" vbProcedure="false">' Datos de Organizadores '!$P$37</definedName>
    <definedName function="false" hidden="false" name="DIVISION" vbProcedure="false">' Datos de Organizadores '!$P$35</definedName>
    <definedName function="false" hidden="false" name="Divisiones" vbProcedure="false">' Datos de Organizadores '!$Q$20:$T$24</definedName>
    <definedName function="false" hidden="false" name="DniCifA1" vbProcedure="false">' boletín de inscripción '!#ref!</definedName>
    <definedName function="false" hidden="false" name="DniCifA2" vbProcedure="false">' boletín de inscripción '!#ref!</definedName>
    <definedName function="false" hidden="false" name="DniCifAux" vbProcedure="false">' boletín de inscripción '!#ref!</definedName>
    <definedName function="false" hidden="false" name="DNICIFCONCURSANTE" vbProcedure="false">' Boletín de Inscripción '!$Q$39</definedName>
    <definedName function="false" hidden="false" name="DniCifO1" vbProcedure="false">' boletín de inscripción '!#ref!</definedName>
    <definedName function="false" hidden="false" name="DniCifO2" vbProcedure="false">' boletín de inscripción '!#ref!</definedName>
    <definedName function="false" hidden="false" name="DniCifR1" vbProcedure="false">' boletín de inscripción '!#ref!</definedName>
    <definedName function="false" hidden="false" name="DniCifR2" vbProcedure="false">' boletín de inscripción '!#ref!</definedName>
    <definedName function="false" hidden="false" name="DNICONCURSANTE" vbProcedure="false">' Boletín de Inscripción '!$Q$39</definedName>
    <definedName function="false" hidden="false" name="Efectivo" vbProcedure="false">' Datos de Organizadores '!$P$18</definedName>
    <definedName function="false" hidden="false" name="España" vbProcedure="false">' Datos de Organizadores '!$P$13</definedName>
    <definedName function="false" hidden="false" name="Fechadia" vbProcedure="false">' Boletín de Inscripción '!$G$12</definedName>
    <definedName function="false" hidden="false" name="Fecharecepcion" vbProcedure="false">' Boletín de Inscripción '!$W$25</definedName>
    <definedName function="false" hidden="false" name="GD" vbProcedure="false">' Datos de Organizadores '!$P$42</definedName>
    <definedName function="false" hidden="false" name="Grupo" vbProcedure="false">' Datos de Organizadores '!$P$31</definedName>
    <definedName function="false" hidden="false" name="Historicos" vbProcedure="false">' Datos de Organizadores '!$W$28</definedName>
    <definedName function="false" hidden="false" name="Inicio" vbProcedure="false">' boletín de inscripción '!#ref!</definedName>
    <definedName function="false" hidden="false" name="IVA" vbProcedure="false">' Datos de Organizadores '!$P$17</definedName>
    <definedName function="false" hidden="false" name="LicenciaA1" vbProcedure="false">' boletín de inscripción '!#ref!</definedName>
    <definedName function="false" hidden="false" name="LicenciaA2" vbProcedure="false">' boletín de inscripción '!#ref!</definedName>
    <definedName function="false" hidden="false" name="LicenciaAux" vbProcedure="false">' boletín de inscripción '!#ref!</definedName>
    <definedName function="false" hidden="false" name="LicenciaO1" vbProcedure="false">' boletín de inscripción '!#ref!</definedName>
    <definedName function="false" hidden="false" name="LicenciaO2" vbProcedure="false">' boletín de inscripción '!#ref!</definedName>
    <definedName function="false" hidden="false" name="LicenciaR1" vbProcedure="false">' boletín de inscripción '!#ref!</definedName>
    <definedName function="false" hidden="false" name="LicenciaR2" vbProcedure="false">' boletín de inscripción '!#ref!</definedName>
    <definedName function="false" hidden="false" name="MarcaOuvreur" vbProcedure="false">' boletín de inscripción '!#ref!</definedName>
    <definedName function="false" hidden="false" name="MatriculaOuvreur" vbProcedure="false">' boletín de inscripción '!#ref!</definedName>
    <definedName function="false" hidden="false" name="ModeloOuvreur" vbProcedure="false">' boletín de inscripción '!#ref!</definedName>
    <definedName function="false" hidden="false" name="NombreA1" vbProcedure="false">' boletín de inscripción '!#ref!</definedName>
    <definedName function="false" hidden="false" name="NombreA2" vbProcedure="false">' boletín de inscripción '!#ref!</definedName>
    <definedName function="false" hidden="false" name="NombreAux" vbProcedure="false">' boletín de inscripción '!#ref!</definedName>
    <definedName function="false" hidden="false" name="NombreO1" vbProcedure="false">' boletín de inscripción '!#ref!</definedName>
    <definedName function="false" hidden="false" name="NombreO2" vbProcedure="false">' boletín de inscripción '!#ref!</definedName>
    <definedName function="false" hidden="false" name="NombreR1" vbProcedure="false">' boletín de inscripción '!#ref!</definedName>
    <definedName function="false" hidden="false" name="NombreR2" vbProcedure="false">' boletín de inscripción '!#ref!</definedName>
    <definedName function="false" hidden="false" name="Numrallye" vbProcedure="false">' Datos de Organizadores '!$P$3</definedName>
    <definedName function="false" hidden="false" name="Opcion" vbProcedure="false">' Datos de Organizadores '!$T$4</definedName>
    <definedName function="false" hidden="false" name="Opcion2" vbProcedure="false">' Datos de Organizadores '!$T$5</definedName>
    <definedName function="false" hidden="false" name="Opciones" vbProcedure="false">' Boletín de Inscripción '!$B$9</definedName>
    <definedName function="false" hidden="false" name="Ouvreur" vbProcedure="false">' Datos de Organizadores '!$P$7</definedName>
    <definedName function="false" hidden="false" name="PrimerApellidoA1" vbProcedure="false">' boletín de inscripción '!#ref!</definedName>
    <definedName function="false" hidden="false" name="PrimerApellidoA2" vbProcedure="false">' boletín de inscripción '!#ref!</definedName>
    <definedName function="false" hidden="false" name="PrimerApellidoAux" vbProcedure="false">' boletín de inscripción '!#ref!</definedName>
    <definedName function="false" hidden="false" name="PrimerApellidoO1" vbProcedure="false">' boletín de inscripción '!#ref!</definedName>
    <definedName function="false" hidden="false" name="PrimerApellidoO2" vbProcedure="false">' boletín de inscripción '!#ref!</definedName>
    <definedName function="false" hidden="false" name="PrimerApellidoR1" vbProcedure="false">' boletín de inscripción '!#ref!</definedName>
    <definedName function="false" hidden="false" name="PrimerApellidoR2" vbProcedure="false">' boletín de inscripción '!#ref!</definedName>
    <definedName function="false" hidden="false" name="Publicidad" vbProcedure="false">' Datos de Organizadores '!$P$4</definedName>
    <definedName function="false" hidden="false" name="SegundoApellidoA1" vbProcedure="false">' boletín de inscripción '!#ref!</definedName>
    <definedName function="false" hidden="false" name="SegundoApellidoA2" vbProcedure="false">' boletín de inscripción '!#ref!</definedName>
    <definedName function="false" hidden="false" name="SegundoApellidoAux" vbProcedure="false">' boletín de inscripción '!#ref!</definedName>
    <definedName function="false" hidden="false" name="SegundoApellidoO1" vbProcedure="false">' boletín de inscripción '!#ref!</definedName>
    <definedName function="false" hidden="false" name="SegundoApellidoO2" vbProcedure="false">' boletín de inscripción '!#ref!</definedName>
    <definedName function="false" hidden="false" name="SegundoApellidoR1" vbProcedure="false">' boletín de inscripción '!#ref!</definedName>
    <definedName function="false" hidden="false" name="SegundoApellidoR2" vbProcedure="false">' boletín de inscripción '!#ref!</definedName>
    <definedName function="false" hidden="false" name="Shakedown" vbProcedure="false">' Datos de Organizadores '!$P$5</definedName>
    <definedName function="false" hidden="false" name="TablaGrupos" vbProcedure="false">' Datos de Organizadores '!$Q$28:$T$39</definedName>
    <definedName function="false" hidden="false" name="Tabla_datos" vbProcedure="false">' Datos de Organizadores '!$A$3:$M$8</definedName>
    <definedName function="false" hidden="false" name="Trofeo1" vbProcedure="false">' datos de organizadores '!#ref!</definedName>
    <definedName function="false" hidden="false" name="Trofeo10" vbProcedure="false">' Datos de Organizadores '!$P$12</definedName>
    <definedName function="false" hidden="false" name="Trofeo2" vbProcedure="false">' datos de organizadores '!#ref!</definedName>
    <definedName function="false" hidden="false" name="Trofeo3" vbProcedure="false">' datos de organizadores '!#ref!</definedName>
    <definedName function="false" hidden="false" name="Trofeo4" vbProcedure="false">' datos de organizadores '!#ref!</definedName>
    <definedName function="false" hidden="false" name="Trofeo5" vbProcedure="false">' datos de organizadores '!#ref!</definedName>
    <definedName function="false" hidden="false" name="Trofeo6" vbProcedure="false">' datos de organizadores '!#ref!</definedName>
    <definedName function="false" hidden="false" name="Trofeo7" vbProcedure="false">' Datos de Organizadores '!$P$9</definedName>
    <definedName function="false" hidden="false" name="Trofeo8" vbProcedure="false">' Datos de Organizadores '!$P$10</definedName>
    <definedName function="false" hidden="false" name="Trofeo9" vbProcedure="false">' Datos de Organizadores '!$P$11</definedName>
    <definedName function="false" hidden="false" name="Turbo" vbProcedure="false">' Datos de Organizadores '!$N$27</definedName>
    <definedName function="false" hidden="false" name="Valpubli" vbProcedure="false">' Datos de Organizadores '!$R$4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86" authorId="0">
      <text>
        <r>
          <rPr>
            <sz val="10"/>
            <rFont val="Arial"/>
            <family val="0"/>
            <charset val="1"/>
          </rPr>
          <t xml:space="preserve">¡¡¡ ATENCION !!!
</t>
        </r>
        <r>
          <rPr>
            <b val="true"/>
            <sz val="9"/>
            <color rgb="FF000000"/>
            <rFont val="Calibri"/>
            <family val="2"/>
            <charset val="1"/>
          </rPr>
          <t xml:space="preserve">
Dato obligatorio: </t>
        </r>
        <r>
          <rPr>
            <sz val="9"/>
            <color rgb="FF000000"/>
            <rFont val="Calibri"/>
            <family val="2"/>
            <charset val="1"/>
          </rPr>
          <t xml:space="preserve">Consulte el Reglamento Particular o la Web del Organizador para obtener el importe de la inscripción
</t>
        </r>
      </text>
    </comment>
    <comment ref="E75" authorId="0">
      <text>
        <r>
          <rPr>
            <sz val="10"/>
            <rFont val="Arial"/>
            <family val="0"/>
            <charset val="1"/>
          </rPr>
          <t xml:space="preserve">Premios en metálico:
</t>
        </r>
        <r>
          <rPr>
            <sz val="8"/>
            <color rgb="FF000000"/>
            <rFont val="Tahoma"/>
            <family val="2"/>
            <charset val="1"/>
          </rPr>
          <t xml:space="preserve">Rellene este apartado con los datos de la persona física o jurídica a quien deban abonarse los premios en metálico
</t>
        </r>
      </text>
    </comment>
    <comment ref="G86" authorId="0">
      <text>
        <r>
          <rPr>
            <sz val="10"/>
            <rFont val="Arial"/>
            <family val="0"/>
            <charset val="1"/>
          </rPr>
          <t xml:space="preserve">¡¡¡ ATENCION !!!
</t>
        </r>
        <r>
          <rPr>
            <b val="true"/>
            <sz val="9"/>
            <color rgb="FF000000"/>
            <rFont val="Calibri"/>
            <family val="2"/>
            <charset val="1"/>
          </rPr>
          <t xml:space="preserve">
Dato obligatorio: </t>
        </r>
        <r>
          <rPr>
            <sz val="9"/>
            <color rgb="FF000000"/>
            <rFont val="Calibri"/>
            <family val="2"/>
            <charset val="1"/>
          </rPr>
          <t xml:space="preserve">Consulte el Reglamento Particular o la Web del Organizador para obtener el importe de la inscripción
</t>
        </r>
      </text>
    </comment>
  </commentList>
</comments>
</file>

<file path=xl/sharedStrings.xml><?xml version="1.0" encoding="utf-8"?>
<sst xmlns="http://schemas.openxmlformats.org/spreadsheetml/2006/main" count="791" uniqueCount="394">
  <si>
    <t xml:space="preserve">S</t>
  </si>
  <si>
    <t xml:space="preserve">¡ MUY IMPORTANTE! NO OLVIDE ACTIVAR LOS MACROS-ACTIVEX DE ESTA HOJA !</t>
  </si>
  <si>
    <t xml:space="preserve">1 - </t>
  </si>
  <si>
    <t xml:space="preserve">Seleccione la prueba en la lista desplegable</t>
  </si>
  <si>
    <t xml:space="preserve">2 - </t>
  </si>
  <si>
    <r>
      <rPr>
        <sz val="8"/>
        <rFont val="Tahoma"/>
        <family val="2"/>
        <charset val="1"/>
      </rPr>
      <t xml:space="preserve">Rellene el Boletín, guardelo en su ordenador y envíelo al Organizador </t>
    </r>
    <r>
      <rPr>
        <b val="true"/>
        <sz val="8"/>
        <rFont val="Tahoma"/>
        <family val="2"/>
        <charset val="1"/>
      </rPr>
      <t xml:space="preserve">(Recomendable enviar por Correo electrónico)</t>
    </r>
  </si>
  <si>
    <t xml:space="preserve">Para pruebas posteriores ABRA EL DOCUMENTO GUARDADO EN SU ORDENADOR, seleccione la nueva prueba en la lista desplegable, modifique unicamente aquellos datos personales o del vehículo que sea necesario y envíelo al Organizador</t>
  </si>
  <si>
    <t xml:space="preserve">  Lista Pruebas</t>
  </si>
  <si>
    <t xml:space="preserve">CAMPEONATO de ANDALUCIA</t>
  </si>
  <si>
    <t xml:space="preserve">RALLYCRONOS 2021</t>
  </si>
  <si>
    <t xml:space="preserve">Nombre de la prueba</t>
  </si>
  <si>
    <t xml:space="preserve">Fecha de la prueba</t>
  </si>
  <si>
    <t xml:space="preserve">SOLICITUD de INSCRIPCION</t>
  </si>
  <si>
    <t xml:space="preserve">Fecha y hora de recepción</t>
  </si>
  <si>
    <t xml:space="preserve">Nº Entrada</t>
  </si>
  <si>
    <t xml:space="preserve">Número</t>
  </si>
  <si>
    <t xml:space="preserve">Fecha:</t>
  </si>
  <si>
    <t xml:space="preserve">Hora:</t>
  </si>
  <si>
    <t xml:space="preserve">DATOS PERSONALES</t>
  </si>
  <si>
    <t xml:space="preserve">CONCURSANTE</t>
  </si>
  <si>
    <t xml:space="preserve">Nombre Competidor </t>
  </si>
  <si>
    <t xml:space="preserve">Representante:</t>
  </si>
  <si>
    <t xml:space="preserve">Dirección</t>
  </si>
  <si>
    <t xml:space="preserve">C.P.:</t>
  </si>
  <si>
    <t xml:space="preserve">Población:</t>
  </si>
  <si>
    <t xml:space="preserve">Provincia:</t>
  </si>
  <si>
    <t xml:space="preserve">País:</t>
  </si>
  <si>
    <t xml:space="preserve">NIF / CIF:</t>
  </si>
  <si>
    <t xml:space="preserve">Licencia:</t>
  </si>
  <si>
    <t xml:space="preserve">Copia:</t>
  </si>
  <si>
    <t xml:space="preserve">Teléfono:</t>
  </si>
  <si>
    <t xml:space="preserve">FAX:</t>
  </si>
  <si>
    <t xml:space="preserve">e_mail:</t>
  </si>
  <si>
    <t xml:space="preserve">PILOTO</t>
  </si>
  <si>
    <t xml:space="preserve">1º Apellido</t>
  </si>
  <si>
    <t xml:space="preserve">2º Apellido</t>
  </si>
  <si>
    <t xml:space="preserve">Nombre:</t>
  </si>
  <si>
    <t xml:space="preserve">FEMINA (S/N)</t>
  </si>
  <si>
    <t xml:space="preserve">NIF:</t>
  </si>
  <si>
    <t xml:space="preserve">Fecha Nacimiento:</t>
  </si>
  <si>
    <t xml:space="preserve">COPILOTO</t>
  </si>
  <si>
    <t xml:space="preserve">DATOS del VEHÍCULO</t>
  </si>
  <si>
    <t xml:space="preserve">Marca</t>
  </si>
  <si>
    <t xml:space="preserve">Ficha Homologación</t>
  </si>
  <si>
    <t xml:space="preserve">Tipo de vehículo (Seleccionar de la Lista)</t>
  </si>
  <si>
    <t xml:space="preserve">Modelo</t>
  </si>
  <si>
    <t xml:space="preserve">Procedencia F-2000</t>
  </si>
  <si>
    <t xml:space="preserve">Año</t>
  </si>
  <si>
    <t xml:space="preserve">Nº ITV HISTORICOS - F2000</t>
  </si>
  <si>
    <t xml:space="preserve">Cilindrada</t>
  </si>
  <si>
    <t xml:space="preserve">Matricula</t>
  </si>
  <si>
    <t xml:space="preserve">TURBO</t>
  </si>
  <si>
    <t xml:space="preserve">Grupo</t>
  </si>
  <si>
    <t xml:space="preserve">CLASE</t>
  </si>
  <si>
    <t xml:space="preserve">CAMARAS ON BOARD</t>
  </si>
  <si>
    <t xml:space="preserve">Cilindrada Corregida</t>
  </si>
  <si>
    <t xml:space="preserve">Nº de Chasis</t>
  </si>
  <si>
    <t xml:space="preserve">PREMIOS</t>
  </si>
  <si>
    <t xml:space="preserve">Es IMPRESCINDIBLE rellenar este apartado para poder realizar el pago de premios por transferencia bancaria</t>
  </si>
  <si>
    <t xml:space="preserve">  Nombre:</t>
  </si>
  <si>
    <t xml:space="preserve"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</si>
  <si>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</si>
  <si>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</si>
  <si>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</si>
  <si>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</si>
  <si>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 xml:space="preserve">DERECHOS de INSCRIPCIÓN</t>
  </si>
  <si>
    <t xml:space="preserve">Hasta</t>
  </si>
  <si>
    <t xml:space="preserve">Despues del cierre</t>
  </si>
  <si>
    <r>
      <rPr>
        <b val="true"/>
        <sz val="9"/>
        <rFont val="Tahoma"/>
        <family val="2"/>
        <charset val="1"/>
      </rPr>
      <t xml:space="preserve">Nº CUENTA BANCARIA FAA (CAIXA)</t>
    </r>
    <r>
      <rPr>
        <b val="true"/>
        <sz val="10"/>
        <color rgb="FF0000D4"/>
        <rFont val="Tahoma"/>
        <family val="2"/>
        <charset val="1"/>
      </rPr>
      <t xml:space="preserve"> </t>
    </r>
    <r>
      <rPr>
        <b val="true"/>
        <sz val="10"/>
        <color rgb="FF000090"/>
        <rFont val="Tahoma"/>
        <family val="2"/>
        <charset val="1"/>
      </rPr>
      <t xml:space="preserve">IBAN ES25</t>
    </r>
  </si>
  <si>
    <t xml:space="preserve">PUBLICIDAD</t>
  </si>
  <si>
    <t xml:space="preserve">2100</t>
  </si>
  <si>
    <t xml:space="preserve">0200155516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</si>
  <si>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</si>
  <si>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 xml:space="preserve">TROFEOS Y COPAS</t>
  </si>
  <si>
    <t xml:space="preserve">Firma del Consursante o representante</t>
  </si>
  <si>
    <t xml:space="preserve">En Entrega de Documentación</t>
  </si>
  <si>
    <t xml:space="preserve">GRUPO</t>
  </si>
  <si>
    <t xml:space="preserve">VEHICULO</t>
  </si>
  <si>
    <t xml:space="preserve">EQUIPAMIENTO DE SEGURIDAD Y VERIFICACIONES TÉCNICAS</t>
  </si>
  <si>
    <t xml:space="preserve">Toda modificación o sustirucion de alguno de estos elementos, deberá ser comunicado por el concursante al Delegado Tecnico</t>
  </si>
  <si>
    <t xml:space="preserve">* Antes de las Verificaciones Tecnicas tendra que rellenar todos los datos OBLIGATORIAMENTE</t>
  </si>
  <si>
    <t xml:space="preserve">OBLIGATORIO RELLENAR POR EL EQUIPO</t>
  </si>
  <si>
    <r>
      <rPr>
        <b val="true"/>
        <sz val="9"/>
        <color rgb="FF000000"/>
        <rFont val="Tahoma"/>
        <family val="2"/>
        <charset val="1"/>
      </rPr>
      <t xml:space="preserve">Mono Ignifugo </t>
    </r>
    <r>
      <rPr>
        <sz val="9"/>
        <color rgb="FF000000"/>
        <rFont val="Tahoma"/>
        <family val="2"/>
        <charset val="1"/>
      </rPr>
      <t xml:space="preserve">(Nº Homologación FIA)</t>
    </r>
  </si>
  <si>
    <t xml:space="preserve">RS.</t>
  </si>
  <si>
    <r>
      <rPr>
        <b val="true"/>
        <sz val="9"/>
        <color rgb="FF000000"/>
        <rFont val="Tahoma"/>
        <family val="2"/>
        <charset val="1"/>
      </rPr>
      <t xml:space="preserve">Botas / Guantes</t>
    </r>
    <r>
      <rPr>
        <sz val="9"/>
        <color rgb="FF000000"/>
        <rFont val="Tahoma"/>
        <family val="2"/>
        <charset val="1"/>
      </rPr>
      <t xml:space="preserve"> (Norma FIA 8856-2000)</t>
    </r>
  </si>
  <si>
    <t xml:space="preserve">/</t>
  </si>
  <si>
    <r>
      <rPr>
        <b val="true"/>
        <sz val="9"/>
        <color rgb="FF000000"/>
        <rFont val="Tahoma"/>
        <family val="2"/>
        <charset val="1"/>
      </rPr>
      <t xml:space="preserve">Camiseta Larga / Calzón Largo </t>
    </r>
    <r>
      <rPr>
        <sz val="9"/>
        <color rgb="FF000000"/>
        <rFont val="Tahoma"/>
        <family val="2"/>
        <charset val="1"/>
      </rPr>
      <t xml:space="preserve">(Norma FIA 8856-2000)</t>
    </r>
  </si>
  <si>
    <r>
      <rPr>
        <b val="true"/>
        <sz val="9"/>
        <color rgb="FF000000"/>
        <rFont val="Tahoma"/>
        <family val="2"/>
        <charset val="1"/>
      </rPr>
      <t xml:space="preserve">Sotocasco / Calcetines</t>
    </r>
    <r>
      <rPr>
        <sz val="9"/>
        <color rgb="FF000000"/>
        <rFont val="Tahoma"/>
        <family val="2"/>
        <charset val="1"/>
      </rPr>
      <t xml:space="preserve"> (Norma FIA 8856-2000)</t>
    </r>
  </si>
  <si>
    <r>
      <rPr>
        <b val="true"/>
        <sz val="12"/>
        <color rgb="FFFFFFFF"/>
        <rFont val="Tahoma"/>
        <family val="2"/>
        <charset val="1"/>
      </rPr>
      <t xml:space="preserve">Casco                                                     </t>
    </r>
    <r>
      <rPr>
        <b val="true"/>
        <sz val="7"/>
        <color rgb="FFFFFFFF"/>
        <rFont val="Tahoma"/>
        <family val="2"/>
        <charset val="1"/>
      </rPr>
      <t xml:space="preserve">SNELL SA(2010, 2015) SAH (2010)                                                              </t>
    </r>
  </si>
  <si>
    <t xml:space="preserve">Norma</t>
  </si>
  <si>
    <r>
      <rPr>
        <b val="true"/>
        <sz val="12"/>
        <color rgb="FFFFFFFF"/>
        <rFont val="Tahoma"/>
        <family val="2"/>
        <charset val="1"/>
      </rPr>
      <t xml:space="preserve">  Hans                                                          </t>
    </r>
    <r>
      <rPr>
        <b val="true"/>
        <sz val="8"/>
        <color rgb="FFFFFFFF"/>
        <rFont val="Tahoma"/>
        <family val="2"/>
        <charset val="1"/>
      </rPr>
      <t xml:space="preserve"> FIA 8858-2002 y FIA 8858.2010</t>
    </r>
  </si>
  <si>
    <t xml:space="preserve">Tirante Anclaje Hans</t>
  </si>
  <si>
    <t xml:space="preserve">EQUIPAMIENTO DEL VEHICULO</t>
  </si>
  <si>
    <t xml:space="preserve">ARNESES</t>
  </si>
  <si>
    <t xml:space="preserve">ASIENTOS</t>
  </si>
  <si>
    <t xml:space="preserve">Nº Homol</t>
  </si>
  <si>
    <t xml:space="preserve">F. Fabrica</t>
  </si>
  <si>
    <t xml:space="preserve">Año Caduc.</t>
  </si>
  <si>
    <t xml:space="preserve">Sistema de Extinción</t>
  </si>
  <si>
    <t xml:space="preserve">Automática</t>
  </si>
  <si>
    <t xml:space="preserve">Fecha Revi</t>
  </si>
  <si>
    <t xml:space="preserve">Manual</t>
  </si>
  <si>
    <t xml:space="preserve">Fecha Rev</t>
  </si>
  <si>
    <t xml:space="preserve">La revisión tiene validez como maximo 2 años</t>
  </si>
  <si>
    <t xml:space="preserve">Deposito de Seguridad</t>
  </si>
  <si>
    <t xml:space="preserve">Valido Hasta</t>
  </si>
  <si>
    <t xml:space="preserve">///  A PARTIR DE AQUÍ RELLENAR EN LAS VERIFICACIONES POR LOS COMISARIOS TECNICOS   ///</t>
  </si>
  <si>
    <t xml:space="preserve">Arco Seguridad</t>
  </si>
  <si>
    <t xml:space="preserve">Aspecto Carroceria</t>
  </si>
  <si>
    <t xml:space="preserve">Arnes</t>
  </si>
  <si>
    <t xml:space="preserve">Habitaculo</t>
  </si>
  <si>
    <t xml:space="preserve">Backets</t>
  </si>
  <si>
    <t xml:space="preserve">Hueco Motor</t>
  </si>
  <si>
    <t xml:space="preserve">Extincion</t>
  </si>
  <si>
    <t xml:space="preserve">Numeros</t>
  </si>
  <si>
    <t xml:space="preserve">Desconectador</t>
  </si>
  <si>
    <t xml:space="preserve">Publicidad, Placas</t>
  </si>
  <si>
    <t xml:space="preserve">Neumaticos</t>
  </si>
  <si>
    <t xml:space="preserve">CAMARA ON BOARD</t>
  </si>
  <si>
    <t xml:space="preserve">Firma Piloto/Representante (Verificaciones Técnicas)</t>
  </si>
  <si>
    <t xml:space="preserve">Observaciones</t>
  </si>
  <si>
    <t xml:space="preserve">Comisario Tecnico Oc__________AN</t>
  </si>
  <si>
    <t xml:space="preserve">LISTA DE INSCRITOS INTERNA</t>
  </si>
  <si>
    <t xml:space="preserve">Nº</t>
  </si>
  <si>
    <t xml:space="preserve">LICENCIA CONCURSANTE</t>
  </si>
  <si>
    <t xml:space="preserve">EMAIL</t>
  </si>
  <si>
    <t xml:space="preserve">DNI PILOTO</t>
  </si>
  <si>
    <t xml:space="preserve">FECHA NAC</t>
  </si>
  <si>
    <t xml:space="preserve">JUNIOR</t>
  </si>
  <si>
    <t xml:space="preserve">FEMINA</t>
  </si>
  <si>
    <t xml:space="preserve">LICENCIA PILOTO</t>
  </si>
  <si>
    <t xml:space="preserve">TELEFONO MÓVIL</t>
  </si>
  <si>
    <t xml:space="preserve">DNI COPILOTO</t>
  </si>
  <si>
    <t xml:space="preserve">LICENCIA COPILOTO</t>
  </si>
  <si>
    <t xml:space="preserve">VEHÍCULO</t>
  </si>
  <si>
    <t xml:space="preserve">C.C.</t>
  </si>
  <si>
    <t xml:space="preserve">C.C. CORREGIDA</t>
  </si>
  <si>
    <t xml:space="preserve">MATRICULA</t>
  </si>
  <si>
    <t xml:space="preserve">AGRU.</t>
  </si>
  <si>
    <t xml:space="preserve">GR.</t>
  </si>
  <si>
    <t xml:space="preserve">CL.</t>
  </si>
  <si>
    <t xml:space="preserve">Nº ITVC</t>
  </si>
  <si>
    <t xml:space="preserve">Nº CHASIS</t>
  </si>
  <si>
    <t xml:space="preserve">COPA FAA</t>
  </si>
  <si>
    <t xml:space="preserve">COPA DACIA</t>
  </si>
  <si>
    <t xml:space="preserve">COPA FEMINA</t>
  </si>
  <si>
    <t xml:space="preserve">OBSERVACIONES</t>
  </si>
  <si>
    <t xml:space="preserve">Campeonato de Andalucia                                                       RALLYES 2017</t>
  </si>
  <si>
    <t xml:space="preserve">DATOS DE LOS DERECHOS DE INSCRIPCIÓN</t>
  </si>
  <si>
    <t xml:space="preserve">Seleccione la prueba correspondiente en la lista desplegable, los datos del nombre de la prueba y del Club Organizador se actualizarán automáticamente.</t>
  </si>
  <si>
    <t xml:space="preserve">Modifique los importes de los derechos de inscripción y el resto de derechos de acuerdo a lo dispuesto en el Reglamento Particular de la prueba cuya inscripción se desea rellenar.</t>
  </si>
  <si>
    <t xml:space="preserve">Pulse sobre el botón "Rellenar el Boletín de Inscripción" y, una vez actualizados sus datos imprima o guarde la Solicitud de Inscripción según desee enviarla por Fax o Correo Electrónico.</t>
  </si>
  <si>
    <t xml:space="preserve"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</si>
  <si>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 xml:space="preserve">Nombre de la Prueba</t>
  </si>
  <si>
    <t xml:space="preserve">DATOS DEL ORGANIZADOR</t>
  </si>
  <si>
    <t xml:space="preserve">Organizador</t>
  </si>
  <si>
    <t xml:space="preserve">Club</t>
  </si>
  <si>
    <t xml:space="preserve">C. Postal</t>
  </si>
  <si>
    <t xml:space="preserve">Localidad:</t>
  </si>
  <si>
    <t xml:space="preserve">Provincia</t>
  </si>
  <si>
    <t xml:space="preserve">Teléfono</t>
  </si>
  <si>
    <t xml:space="preserve">FAX</t>
  </si>
  <si>
    <t xml:space="preserve">e_mail</t>
  </si>
  <si>
    <t xml:space="preserve">IMPORTES DE LOS DERECHOS</t>
  </si>
  <si>
    <t xml:space="preserve">Derechos</t>
  </si>
  <si>
    <t xml:space="preserve">Conceptos</t>
  </si>
  <si>
    <t xml:space="preserve">1º Cierre</t>
  </si>
  <si>
    <t xml:space="preserve">2º Cierre</t>
  </si>
  <si>
    <t xml:space="preserve">DERECHOS DE INSCRIPCIÓN</t>
  </si>
  <si>
    <t xml:space="preserve">INSCRIPCIÓN AL SHAKEDOWN</t>
  </si>
  <si>
    <t xml:space="preserve">CIERRE INSCRIPCION</t>
  </si>
  <si>
    <t xml:space="preserve">CUENTA PARA TRANSFERENCIA INSCRIPCIONES</t>
  </si>
  <si>
    <t xml:space="preserve">0081</t>
  </si>
  <si>
    <t xml:space="preserve">7418</t>
  </si>
  <si>
    <t xml:space="preserve">61</t>
  </si>
  <si>
    <t xml:space="preserve">0001183321</t>
  </si>
  <si>
    <t xml:space="preserve">DATOS DE ORGANIZADORES</t>
  </si>
  <si>
    <t xml:space="preserve">Fechas</t>
  </si>
  <si>
    <t xml:space="preserve">Club Organizador</t>
  </si>
  <si>
    <t xml:space="preserve">C.P.</t>
  </si>
  <si>
    <t xml:space="preserve">Localidad</t>
  </si>
  <si>
    <t xml:space="preserve">Fax</t>
  </si>
  <si>
    <t xml:space="preserve">E_Mail</t>
  </si>
  <si>
    <t xml:space="preserve">Celebracion</t>
  </si>
  <si>
    <t xml:space="preserve">Importe Inscripción</t>
  </si>
  <si>
    <t xml:space="preserve">I - RALLYCRONO DE CASABERMEJA</t>
  </si>
  <si>
    <t xml:space="preserve">RS SPORT</t>
  </si>
  <si>
    <t xml:space="preserve">C/ TENERIA 11</t>
  </si>
  <si>
    <t xml:space="preserve">11600</t>
  </si>
  <si>
    <t xml:space="preserve">UBRIQUE</t>
  </si>
  <si>
    <t xml:space="preserve">CADIZ</t>
  </si>
  <si>
    <t xml:space="preserve">648 29 27 01</t>
  </si>
  <si>
    <t xml:space="preserve">rssport01@gmail.com</t>
  </si>
  <si>
    <t xml:space="preserve">Numrallye</t>
  </si>
  <si>
    <t xml:space="preserve">III - RALLYCRONO PERIANA - AXARQUIA</t>
  </si>
  <si>
    <t xml:space="preserve">ESC. COLMENAR</t>
  </si>
  <si>
    <t xml:space="preserve">C/ Acera Nueva Nº5</t>
  </si>
  <si>
    <t xml:space="preserve">29170</t>
  </si>
  <si>
    <t xml:space="preserve">COLMENAR</t>
  </si>
  <si>
    <t xml:space="preserve">MALAGA</t>
  </si>
  <si>
    <t xml:space="preserve">rcperiana@gmail.com</t>
  </si>
  <si>
    <t xml:space="preserve">Publicidad</t>
  </si>
  <si>
    <t xml:space="preserve">I - RALLYCRONO COMARCA DE NIJAR - COSTA DE ALMERIA</t>
  </si>
  <si>
    <t xml:space="preserve">A.C. COMARCA DE NIJAR</t>
  </si>
  <si>
    <t xml:space="preserve">P.I. LA GRANATILLA, C/ PRENSADOR 3,7</t>
  </si>
  <si>
    <t xml:space="preserve">04110</t>
  </si>
  <si>
    <t xml:space="preserve">NIJAR</t>
  </si>
  <si>
    <t xml:space="preserve">ALMERIA</t>
  </si>
  <si>
    <t xml:space="preserve">615 10 44 55</t>
  </si>
  <si>
    <t xml:space="preserve">accomarcadenijar@gmail.com</t>
  </si>
  <si>
    <t xml:space="preserve">01-02/05/2021</t>
  </si>
  <si>
    <t xml:space="preserve">Shakedown</t>
  </si>
  <si>
    <t xml:space="preserve">VII - RALLYCRONO INDAMOVIL - CIUDAD DE ENIX</t>
  </si>
  <si>
    <t xml:space="preserve">C.D. HEREJE COMPETICIÓN</t>
  </si>
  <si>
    <t xml:space="preserve">C/ Osa Mayor 4</t>
  </si>
  <si>
    <t xml:space="preserve">04009</t>
  </si>
  <si>
    <t xml:space="preserve">Almeria</t>
  </si>
  <si>
    <t xml:space="preserve">696979000 </t>
  </si>
  <si>
    <t xml:space="preserve">herejecompeticion@gmail.com</t>
  </si>
  <si>
    <t xml:space="preserve">IV - RALLYCRONO VILLA DE ESPIEL</t>
  </si>
  <si>
    <t xml:space="preserve">C.D. VILLAVICIOSA MOTOR SPORT</t>
  </si>
  <si>
    <t xml:space="preserve">C/ LA ENCINA Nº 20</t>
  </si>
  <si>
    <t xml:space="preserve">VILLAVICIOSA DE C.</t>
  </si>
  <si>
    <t xml:space="preserve">CORDOBA</t>
  </si>
  <si>
    <t xml:space="preserve">cdvillaviciosamotorsport@gmail.com</t>
  </si>
  <si>
    <t xml:space="preserve">Ouvreur</t>
  </si>
  <si>
    <t xml:space="preserve">IV - RC CLASICOS ALCALA (CASTILLO LOCUBIN)</t>
  </si>
  <si>
    <t xml:space="preserve">ESCUDERIA CLASICOS ALCALA</t>
  </si>
  <si>
    <t xml:space="preserve">ABEN-ZAYDE 2 BJ/PUB MARBELLA</t>
  </si>
  <si>
    <t xml:space="preserve">ALCALA LA REAL</t>
  </si>
  <si>
    <t xml:space="preserve">JAEN</t>
  </si>
  <si>
    <t xml:space="preserve">subidanoalejo@gmail.com</t>
  </si>
  <si>
    <t xml:space="preserve">Auxiliar</t>
  </si>
  <si>
    <t xml:space="preserve">III - RALLYCRONO GADOR</t>
  </si>
  <si>
    <t xml:space="preserve">ESC. VALLE DEL ANDARAX</t>
  </si>
  <si>
    <t xml:space="preserve">CALLE FELIX RGUEZ DE LA FUENTE,13</t>
  </si>
  <si>
    <t xml:space="preserve">RIOJA</t>
  </si>
  <si>
    <t xml:space="preserve">696 51 82 54</t>
  </si>
  <si>
    <t xml:space="preserve">a.r.racing@hotmail.com</t>
  </si>
  <si>
    <t xml:space="preserve">Trofeo1(hankok)</t>
  </si>
  <si>
    <t xml:space="preserve">IV - RALLYCRONO CANTORIA</t>
  </si>
  <si>
    <t xml:space="preserve">AC BALCON ALMANZORA</t>
  </si>
  <si>
    <t xml:space="preserve">Avda. de Circunvalación nº 12</t>
  </si>
  <si>
    <t xml:space="preserve">04877</t>
  </si>
  <si>
    <t xml:space="preserve">SOMONTIN</t>
  </si>
  <si>
    <t xml:space="preserve">acbdalmanzora@hotmail.com</t>
  </si>
  <si>
    <t xml:space="preserve">Trofeo2 (Racc)</t>
  </si>
  <si>
    <t xml:space="preserve">Trofeo9</t>
  </si>
  <si>
    <t xml:space="preserve">Trofeo10</t>
  </si>
  <si>
    <t xml:space="preserve">Nacional</t>
  </si>
  <si>
    <t xml:space="preserve">España</t>
  </si>
  <si>
    <t xml:space="preserve">Autonomico</t>
  </si>
  <si>
    <t xml:space="preserve">Ambos</t>
  </si>
  <si>
    <t xml:space="preserve">Clasicos</t>
  </si>
  <si>
    <t xml:space="preserve">Blanco</t>
  </si>
  <si>
    <t xml:space="preserve">IVA</t>
  </si>
  <si>
    <t xml:space="preserve">Efectivo</t>
  </si>
  <si>
    <t xml:space="preserve">IV Rallye Valle del Almanzora</t>
  </si>
  <si>
    <t xml:space="preserve">División I</t>
  </si>
  <si>
    <t xml:space="preserve">I</t>
  </si>
  <si>
    <t xml:space="preserve">XXXVI Rallye Sierra Morena</t>
  </si>
  <si>
    <t xml:space="preserve">AUTOMOVIL CLUB DE CORDOBA</t>
  </si>
  <si>
    <t xml:space="preserve">C/ Pio XII, 18</t>
  </si>
  <si>
    <t xml:space="preserve">14009</t>
  </si>
  <si>
    <t xml:space="preserve">638 98 46 10</t>
  </si>
  <si>
    <t xml:space="preserve">secretaria@rallyesierramorena.com</t>
  </si>
  <si>
    <t xml:space="preserve">División II</t>
  </si>
  <si>
    <t xml:space="preserve">II</t>
  </si>
  <si>
    <t xml:space="preserve">XLIV Rallye Costa de Almeria</t>
  </si>
  <si>
    <t xml:space="preserve">AC ALMERIA</t>
  </si>
  <si>
    <t xml:space="preserve">AVDA. FEDERICO GARCIA LORCA, 42</t>
  </si>
  <si>
    <t xml:space="preserve">04004</t>
  </si>
  <si>
    <t xml:space="preserve">950265885 </t>
  </si>
  <si>
    <t xml:space="preserve">950 269536</t>
  </si>
  <si>
    <t xml:space="preserve">info@automovilclubdealmeria.com</t>
  </si>
  <si>
    <t xml:space="preserve">División II-A</t>
  </si>
  <si>
    <t xml:space="preserve">II-A</t>
  </si>
  <si>
    <t xml:space="preserve">VII RALLYE CIUDAD DE JEREZ</t>
  </si>
  <si>
    <t xml:space="preserve">AUTOMOVIL CLUB DE JEREZ</t>
  </si>
  <si>
    <t xml:space="preserve">AVD. TOMAS GARCIA FIGUERAS BLQ. 4 EDF. SANTA TERESA, LOCAL 2</t>
  </si>
  <si>
    <t xml:space="preserve">11407</t>
  </si>
  <si>
    <t xml:space="preserve">JEREZ</t>
  </si>
  <si>
    <t xml:space="preserve">automovilclubdejerez@gmail.com</t>
  </si>
  <si>
    <t xml:space="preserve">División III</t>
  </si>
  <si>
    <t xml:space="preserve">III</t>
  </si>
  <si>
    <t xml:space="preserve">II Rallye Rs Sport - Valle del Genal</t>
  </si>
  <si>
    <t xml:space="preserve">Calle Teneria 11</t>
  </si>
  <si>
    <t xml:space="preserve">Car Cross</t>
  </si>
  <si>
    <t xml:space="preserve">CC</t>
  </si>
  <si>
    <t xml:space="preserve">XXII Rallye Sierra de Cadiz</t>
  </si>
  <si>
    <t xml:space="preserve">ESC. SUR</t>
  </si>
  <si>
    <t xml:space="preserve">APARTADO DE CORREOS 242</t>
  </si>
  <si>
    <t xml:space="preserve">11100</t>
  </si>
  <si>
    <t xml:space="preserve">SAN FERNANDO</t>
  </si>
  <si>
    <t xml:space="preserve">956 - 590.598</t>
  </si>
  <si>
    <t xml:space="preserve">inscripcion@escuderiasur.net</t>
  </si>
  <si>
    <t xml:space="preserve">VI Rallye de Sevilla</t>
  </si>
  <si>
    <t xml:space="preserve">ESC SLICKS</t>
  </si>
  <si>
    <t xml:space="preserve">CALLE MIGUEL HERNANDEZ 8</t>
  </si>
  <si>
    <t xml:space="preserve">41980</t>
  </si>
  <si>
    <t xml:space="preserve">LA ALGABA (SEVILLA)</t>
  </si>
  <si>
    <t xml:space="preserve">SEVILLA</t>
  </si>
  <si>
    <t xml:space="preserve">670.33.86.34 / 615.16.98.88  </t>
  </si>
  <si>
    <t xml:space="preserve">escuderiasliks@gmail.com</t>
  </si>
  <si>
    <t xml:space="preserve">XXII Rallye Primeras Nieves</t>
  </si>
  <si>
    <t xml:space="preserve">Escuderia Granada 49.9</t>
  </si>
  <si>
    <t xml:space="preserve">C/ ALBAHACA Nº1 5ºK</t>
  </si>
  <si>
    <t xml:space="preserve">18006</t>
  </si>
  <si>
    <t xml:space="preserve">GRANADA</t>
  </si>
  <si>
    <t xml:space="preserve">inscripciones@rallyeprimerasnieves.es</t>
  </si>
  <si>
    <t xml:space="preserve">HISTORICOS</t>
  </si>
  <si>
    <t xml:space="preserve">V Rallye Valle del Almanzora</t>
  </si>
  <si>
    <t xml:space="preserve">Seleccionar Grupo </t>
  </si>
  <si>
    <t xml:space="preserve">XXXVII Rallye Sierra Morena</t>
  </si>
  <si>
    <t xml:space="preserve">Gr A</t>
  </si>
  <si>
    <t xml:space="preserve">A</t>
  </si>
  <si>
    <t xml:space="preserve">XLV Rallye Costa de Almeria</t>
  </si>
  <si>
    <t xml:space="preserve">Gr N</t>
  </si>
  <si>
    <t xml:space="preserve">N</t>
  </si>
  <si>
    <t xml:space="preserve">VIII RALLYE CIUDAD DE JEREZ</t>
  </si>
  <si>
    <t xml:space="preserve">Agrupacion</t>
  </si>
  <si>
    <t xml:space="preserve">Gr F2</t>
  </si>
  <si>
    <t xml:space="preserve">F2</t>
  </si>
  <si>
    <t xml:space="preserve">I Rallye de Carboneras</t>
  </si>
  <si>
    <t xml:space="preserve">Gr B</t>
  </si>
  <si>
    <t xml:space="preserve">B</t>
  </si>
  <si>
    <t xml:space="preserve">XXIII Rallye Sierra de Cadiz</t>
  </si>
  <si>
    <t xml:space="preserve">Division Agrup II</t>
  </si>
  <si>
    <t xml:space="preserve">Gr I</t>
  </si>
  <si>
    <t xml:space="preserve">VII Rallye de Sevilla</t>
  </si>
  <si>
    <t xml:space="preserve">Gr II</t>
  </si>
  <si>
    <t xml:space="preserve">XXIII Rallye Primeras Nieves</t>
  </si>
  <si>
    <t xml:space="preserve">Escuderia Granada 49.10</t>
  </si>
  <si>
    <t xml:space="preserve">18007</t>
  </si>
  <si>
    <t xml:space="preserve">Division I Y III</t>
  </si>
  <si>
    <t xml:space="preserve">Gr III</t>
  </si>
  <si>
    <t xml:space="preserve">Gr IV</t>
  </si>
  <si>
    <t xml:space="preserve">IV</t>
  </si>
  <si>
    <t xml:space="preserve">Gr V</t>
  </si>
  <si>
    <t xml:space="preserve">V</t>
  </si>
  <si>
    <t xml:space="preserve">III - RALLYCRONO PERIANA</t>
  </si>
  <si>
    <t xml:space="preserve">I - RALLYCRONO DE SEVILLA</t>
  </si>
  <si>
    <t xml:space="preserve">Seleccionar de la lista desplegable</t>
  </si>
  <si>
    <t xml:space="preserve"> </t>
  </si>
  <si>
    <t xml:space="preserve">CATEGORÍA I</t>
  </si>
  <si>
    <t xml:space="preserve">VI</t>
  </si>
  <si>
    <t xml:space="preserve">I - RALLYCRONO DE COMARES</t>
  </si>
  <si>
    <t xml:space="preserve">Grupo N-HN-N2-N3 </t>
  </si>
  <si>
    <t xml:space="preserve">CATEGORÍA II</t>
  </si>
  <si>
    <t xml:space="preserve">VII</t>
  </si>
  <si>
    <t xml:space="preserve">III - RALLYCRONO VILLA DE ESPIEL</t>
  </si>
  <si>
    <t xml:space="preserve">Grupo A-HA</t>
  </si>
  <si>
    <t xml:space="preserve">CATEGORÍA I.</t>
  </si>
  <si>
    <t xml:space="preserve">IV - RALLYCRONO CLASICOS ALCALA</t>
  </si>
  <si>
    <t xml:space="preserve">Grupo N2 - N3 - TURBO</t>
  </si>
  <si>
    <t xml:space="preserve">N2/3 TURBO</t>
  </si>
  <si>
    <t xml:space="preserve">CATEGORÍA .I.</t>
  </si>
  <si>
    <t xml:space="preserve">A2 ATMOSFERICO</t>
  </si>
  <si>
    <t xml:space="preserve">A2 AT</t>
  </si>
  <si>
    <t xml:space="preserve">CATEGORÍA I..</t>
  </si>
  <si>
    <t xml:space="preserve">VI - RALLYCRONO INDAMOVIL - CIUDAD DE ENIX</t>
  </si>
  <si>
    <t xml:space="preserve">Vehículos F2000 </t>
  </si>
  <si>
    <t xml:space="preserve">F-2</t>
  </si>
  <si>
    <t xml:space="preserve">CATEGORÍA I-R1</t>
  </si>
  <si>
    <t xml:space="preserve">E1 FIA</t>
  </si>
  <si>
    <t xml:space="preserve">E1</t>
  </si>
  <si>
    <t xml:space="preserve">CATEGORÍA I-R2</t>
  </si>
  <si>
    <t xml:space="preserve">R1</t>
  </si>
  <si>
    <t xml:space="preserve">CATEGORÍA I-R3</t>
  </si>
  <si>
    <t xml:space="preserve">V </t>
  </si>
  <si>
    <t xml:space="preserve">R2</t>
  </si>
  <si>
    <t xml:space="preserve">CATEGORÍA I…</t>
  </si>
  <si>
    <t xml:space="preserve">R3</t>
  </si>
  <si>
    <t xml:space="preserve">CATEGORÍA I - VI</t>
  </si>
  <si>
    <t xml:space="preserve">VI </t>
  </si>
  <si>
    <t xml:space="preserve">A2 TURBO</t>
  </si>
  <si>
    <t xml:space="preserve">A2T</t>
  </si>
  <si>
    <t xml:space="preserve">CATEGORÍA I - V </t>
  </si>
  <si>
    <t xml:space="preserve">N1 R3T S2000</t>
  </si>
  <si>
    <t xml:space="preserve">N1-R3T-S2</t>
  </si>
  <si>
    <t xml:space="preserve">CATEGORÍA I - KC</t>
  </si>
  <si>
    <t xml:space="preserve">Vehículos S1600</t>
  </si>
  <si>
    <t xml:space="preserve">S16</t>
  </si>
  <si>
    <t xml:space="preserve">KITCAR</t>
  </si>
  <si>
    <t xml:space="preserve">KC</t>
  </si>
  <si>
    <t xml:space="preserve">R5 N5</t>
  </si>
  <si>
    <t xml:space="preserve">R5</t>
  </si>
  <si>
    <t xml:space="preserve">Vehículos N+ , R4 , R4KIT</t>
  </si>
  <si>
    <t xml:space="preserve">N+</t>
  </si>
  <si>
    <t xml:space="preserve">Vehículos GT</t>
  </si>
  <si>
    <t xml:space="preserve">GT</t>
  </si>
  <si>
    <t xml:space="preserve">I - RALLYCRONO ZURGENA</t>
  </si>
  <si>
    <t xml:space="preserve">14-15/02/2020</t>
  </si>
  <si>
    <t xml:space="preserve">V - RALLYCRONO INDAMOVIL - CIUDAD DE ENIX</t>
  </si>
</sst>
</file>

<file path=xl/styles.xml><?xml version="1.0" encoding="utf-8"?>
<styleSheet xmlns="http://schemas.openxmlformats.org/spreadsheetml/2006/main">
  <numFmts count="17">
    <numFmt numFmtId="164" formatCode="General"/>
    <numFmt numFmtId="165" formatCode="_-* #,##0.00\ [$€]_-;\-* #,##0.00\ [$€]_-;_-* \-??\ [$€]_-;_-@_-"/>
    <numFmt numFmtId="166" formatCode="General"/>
    <numFmt numFmtId="167" formatCode="dd/mm/yyyy"/>
    <numFmt numFmtId="168" formatCode="dd\-mm\-yyyy"/>
    <numFmt numFmtId="169" formatCode="@"/>
    <numFmt numFmtId="170" formatCode="0"/>
    <numFmt numFmtId="171" formatCode="h:mm"/>
    <numFmt numFmtId="172" formatCode="@"/>
    <numFmt numFmtId="173" formatCode="dd\-mm\-yy;@"/>
    <numFmt numFmtId="174" formatCode="@"/>
    <numFmt numFmtId="175" formatCode="@_#_@"/>
    <numFmt numFmtId="176" formatCode="0&quot; cc&quot;"/>
    <numFmt numFmtId="177" formatCode="0&quot; €&quot;"/>
    <numFmt numFmtId="178" formatCode="dd\-mm\-yy"/>
    <numFmt numFmtId="179" formatCode="#,##0.00&quot; € &quot;"/>
    <numFmt numFmtId="180" formatCode="#,##0.00\ "/>
  </numFmts>
  <fonts count="8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Tahoma"/>
      <family val="2"/>
      <charset val="1"/>
    </font>
    <font>
      <b val="true"/>
      <sz val="14"/>
      <color rgb="FFFFFFFF"/>
      <name val="Arial"/>
      <family val="2"/>
      <charset val="1"/>
    </font>
    <font>
      <b val="true"/>
      <sz val="9"/>
      <name val="Tahoma"/>
      <family val="2"/>
      <charset val="1"/>
    </font>
    <font>
      <sz val="8"/>
      <name val="Tahoma"/>
      <family val="2"/>
      <charset val="1"/>
    </font>
    <font>
      <b val="true"/>
      <sz val="12"/>
      <color rgb="FFFFFFFF"/>
      <name val="Tahoma"/>
      <family val="2"/>
      <charset val="1"/>
    </font>
    <font>
      <b val="true"/>
      <sz val="8"/>
      <name val="Tahoma"/>
      <family val="2"/>
      <charset val="1"/>
    </font>
    <font>
      <b val="true"/>
      <sz val="8"/>
      <color rgb="FFDD0806"/>
      <name val="Tahoma"/>
      <family val="2"/>
      <charset val="1"/>
    </font>
    <font>
      <b val="true"/>
      <sz val="11"/>
      <color rgb="FFFCF305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color rgb="FFFFFFFF"/>
      <name val="Tahoma"/>
      <family val="2"/>
      <charset val="1"/>
    </font>
    <font>
      <sz val="9"/>
      <color rgb="FFFFFFFF"/>
      <name val="Tahoma"/>
      <family val="2"/>
      <charset val="1"/>
    </font>
    <font>
      <b val="true"/>
      <sz val="14"/>
      <name val="Tahoma"/>
      <family val="2"/>
      <charset val="1"/>
    </font>
    <font>
      <sz val="7"/>
      <name val="Tahoma"/>
      <family val="2"/>
      <charset val="1"/>
    </font>
    <font>
      <b val="true"/>
      <sz val="12"/>
      <name val="Tahoma"/>
      <family val="2"/>
      <charset val="1"/>
    </font>
    <font>
      <b val="true"/>
      <sz val="13"/>
      <name val="Tahoma"/>
      <family val="2"/>
      <charset val="1"/>
    </font>
    <font>
      <b val="true"/>
      <sz val="11"/>
      <name val="Tahoma"/>
      <family val="2"/>
      <charset val="1"/>
    </font>
    <font>
      <sz val="14"/>
      <name val="Tahoma"/>
      <family val="2"/>
      <charset val="1"/>
    </font>
    <font>
      <b val="true"/>
      <sz val="10"/>
      <name val="Tahoma"/>
      <family val="2"/>
      <charset val="1"/>
    </font>
    <font>
      <b val="true"/>
      <sz val="14"/>
      <color rgb="FFFFFFFF"/>
      <name val="Tahoma"/>
      <family val="2"/>
      <charset val="1"/>
    </font>
    <font>
      <sz val="7"/>
      <name val="Arial"/>
      <family val="2"/>
      <charset val="1"/>
    </font>
    <font>
      <b val="true"/>
      <sz val="20"/>
      <color rgb="FFFFFFFF"/>
      <name val="Tahoma"/>
      <family val="2"/>
      <charset val="1"/>
    </font>
    <font>
      <sz val="8"/>
      <color rgb="FF0000D4"/>
      <name val="Tahoma"/>
      <family val="2"/>
      <charset val="1"/>
    </font>
    <font>
      <b val="true"/>
      <sz val="11"/>
      <color rgb="FFFFFFFF"/>
      <name val="Tahoma"/>
      <family val="2"/>
      <charset val="1"/>
    </font>
    <font>
      <b val="true"/>
      <sz val="9"/>
      <color rgb="FF0000D4"/>
      <name val="Tahoma"/>
      <family val="2"/>
      <charset val="1"/>
    </font>
    <font>
      <u val="single"/>
      <sz val="10"/>
      <color rgb="FF0000D4"/>
      <name val="Arial"/>
      <family val="2"/>
      <charset val="1"/>
    </font>
    <font>
      <sz val="6"/>
      <name val="Tahoma"/>
      <family val="2"/>
      <charset val="1"/>
    </font>
    <font>
      <b val="true"/>
      <sz val="7"/>
      <name val="Tahoma"/>
      <family val="2"/>
      <charset val="1"/>
    </font>
    <font>
      <b val="true"/>
      <sz val="8"/>
      <color rgb="FF3366FF"/>
      <name val="Tahoma"/>
      <family val="2"/>
      <charset val="1"/>
    </font>
    <font>
      <b val="true"/>
      <sz val="12"/>
      <color rgb="FF0000D4"/>
      <name val="Tahoma"/>
      <family val="2"/>
      <charset val="1"/>
    </font>
    <font>
      <b val="true"/>
      <sz val="16"/>
      <color rgb="FF0000D4"/>
      <name val="Tahoma"/>
      <family val="2"/>
      <charset val="1"/>
    </font>
    <font>
      <sz val="7"/>
      <color rgb="FF000000"/>
      <name val="Tahoma"/>
      <family val="2"/>
      <charset val="1"/>
    </font>
    <font>
      <b val="true"/>
      <sz val="18"/>
      <color rgb="FF0000D4"/>
      <name val="Tahoma"/>
      <family val="2"/>
      <charset val="1"/>
    </font>
    <font>
      <b val="true"/>
      <sz val="26"/>
      <color rgb="FF0000D4"/>
      <name val="Tahoma"/>
      <family val="2"/>
      <charset val="1"/>
    </font>
    <font>
      <b val="true"/>
      <sz val="13"/>
      <color rgb="FF0000D4"/>
      <name val="Tahoma"/>
      <family val="2"/>
      <charset val="1"/>
    </font>
    <font>
      <b val="true"/>
      <sz val="11"/>
      <color rgb="FF0000D4"/>
      <name val="Tahoma"/>
      <family val="2"/>
      <charset val="1"/>
    </font>
    <font>
      <b val="true"/>
      <sz val="10"/>
      <color rgb="FF0000D4"/>
      <name val="Tahoma"/>
      <family val="2"/>
      <charset val="1"/>
    </font>
    <font>
      <b val="true"/>
      <sz val="10"/>
      <color rgb="FF000090"/>
      <name val="Tahoma"/>
      <family val="2"/>
      <charset val="1"/>
    </font>
    <font>
      <b val="true"/>
      <sz val="18"/>
      <name val="Tahoma"/>
      <family val="2"/>
      <charset val="1"/>
    </font>
    <font>
      <b val="true"/>
      <sz val="18"/>
      <color rgb="FFDD0806"/>
      <name val="Tahoma"/>
      <family val="2"/>
      <charset val="1"/>
    </font>
    <font>
      <b val="true"/>
      <sz val="14"/>
      <color rgb="FFDD0806"/>
      <name val="Arial"/>
      <family val="2"/>
      <charset val="1"/>
    </font>
    <font>
      <sz val="5"/>
      <name val="Calibri"/>
      <family val="2"/>
      <charset val="1"/>
    </font>
    <font>
      <b val="true"/>
      <sz val="12"/>
      <name val="Calibri"/>
      <family val="2"/>
      <charset val="1"/>
    </font>
    <font>
      <sz val="6"/>
      <name val="Calibri"/>
      <family val="2"/>
      <charset val="1"/>
    </font>
    <font>
      <b val="true"/>
      <sz val="9"/>
      <color rgb="FF000000"/>
      <name val="Tahoma"/>
      <family val="2"/>
      <charset val="1"/>
    </font>
    <font>
      <b val="true"/>
      <sz val="26"/>
      <color rgb="FFFFFFFF"/>
      <name val="Tahoma"/>
      <family val="2"/>
      <charset val="1"/>
    </font>
    <font>
      <b val="true"/>
      <sz val="9"/>
      <color rgb="FFFFFFFF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7"/>
      <color rgb="FFFFFFFF"/>
      <name val="Tahoma"/>
      <family val="2"/>
      <charset val="1"/>
    </font>
    <font>
      <b val="true"/>
      <sz val="10"/>
      <name val="Arial"/>
      <family val="2"/>
      <charset val="1"/>
    </font>
    <font>
      <b val="true"/>
      <i val="true"/>
      <sz val="9"/>
      <color rgb="FFFFFFFF"/>
      <name val="Tahoma"/>
      <family val="2"/>
      <charset val="1"/>
    </font>
    <font>
      <b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Tahoma"/>
      <family val="2"/>
      <charset val="1"/>
    </font>
    <font>
      <sz val="8"/>
      <color rgb="FF000000"/>
      <name val="Tahoma"/>
      <family val="0"/>
    </font>
    <font>
      <sz val="8"/>
      <color rgb="FF000000"/>
      <name val="Arial"/>
      <family val="0"/>
    </font>
    <font>
      <sz val="8"/>
      <color rgb="FF000000"/>
      <name val="Tahoma"/>
      <family val="0"/>
      <charset val="1"/>
    </font>
    <font>
      <b val="true"/>
      <u val="double"/>
      <sz val="16"/>
      <color rgb="FF000000"/>
      <name val="Calibri"/>
      <family val="2"/>
      <charset val="1"/>
    </font>
    <font>
      <b val="true"/>
      <sz val="9"/>
      <color rgb="FF000000"/>
      <name val="Arial Narrow"/>
      <family val="2"/>
      <charset val="1"/>
    </font>
    <font>
      <sz val="8"/>
      <name val="Arial"/>
      <family val="2"/>
      <charset val="1"/>
    </font>
    <font>
      <b val="true"/>
      <sz val="24"/>
      <name val="Tahoma"/>
      <family val="2"/>
      <charset val="1"/>
    </font>
    <font>
      <sz val="10"/>
      <color rgb="FFFFFFFF"/>
      <name val="Arial"/>
      <family val="2"/>
      <charset val="1"/>
    </font>
    <font>
      <b val="true"/>
      <sz val="8"/>
      <color rgb="FFFFFFFF"/>
      <name val="Arial"/>
      <family val="2"/>
      <charset val="1"/>
    </font>
    <font>
      <b val="true"/>
      <sz val="9"/>
      <color rgb="FF333399"/>
      <name val="Tahoma"/>
      <family val="2"/>
      <charset val="1"/>
    </font>
    <font>
      <sz val="8"/>
      <color rgb="FF333399"/>
      <name val="Tahoma"/>
      <family val="2"/>
      <charset val="1"/>
    </font>
    <font>
      <b val="true"/>
      <sz val="8"/>
      <color rgb="FF333399"/>
      <name val="Tahoma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8"/>
      <name val="Arial"/>
      <family val="2"/>
      <charset val="1"/>
    </font>
    <font>
      <sz val="9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333333"/>
      <name val="Calibri"/>
      <family val="2"/>
      <charset val="1"/>
    </font>
    <font>
      <u val="single"/>
      <sz val="11"/>
      <color rgb="FF0000D4"/>
      <name val="Calibri"/>
      <family val="2"/>
      <charset val="1"/>
    </font>
    <font>
      <sz val="11"/>
      <color rgb="FF0000D4"/>
      <name val="Calibri"/>
      <family val="2"/>
      <charset val="1"/>
    </font>
    <font>
      <u val="single"/>
      <sz val="8"/>
      <color rgb="FF0000D4"/>
      <name val="Arial"/>
      <family val="2"/>
      <charset val="1"/>
    </font>
    <font>
      <sz val="10"/>
      <color rgb="FFDD0806"/>
      <name val="Arial"/>
      <family val="2"/>
      <charset val="1"/>
    </font>
    <font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FFFF99"/>
        <bgColor rgb="FFFFF58C"/>
      </patternFill>
    </fill>
    <fill>
      <patternFill patternType="solid">
        <fgColor rgb="FFDD0806"/>
        <bgColor rgb="FF993300"/>
      </patternFill>
    </fill>
    <fill>
      <patternFill patternType="solid">
        <fgColor rgb="FFFFFFFF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CF305"/>
      </patternFill>
    </fill>
    <fill>
      <patternFill patternType="solid">
        <fgColor rgb="FF000000"/>
        <bgColor rgb="FF003300"/>
      </patternFill>
    </fill>
    <fill>
      <patternFill patternType="solid">
        <fgColor rgb="FF969696"/>
        <bgColor rgb="FF808080"/>
      </patternFill>
    </fill>
    <fill>
      <patternFill patternType="solid">
        <fgColor rgb="FF008080"/>
        <bgColor rgb="FF008080"/>
      </patternFill>
    </fill>
    <fill>
      <patternFill patternType="solid">
        <fgColor rgb="FF333399"/>
        <bgColor rgb="FF003366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00CCFF"/>
        <bgColor rgb="FF33CCCC"/>
      </patternFill>
    </fill>
    <fill>
      <patternFill patternType="solid">
        <fgColor rgb="FFFFCC99"/>
        <bgColor rgb="FFFFF58C"/>
      </patternFill>
    </fill>
  </fills>
  <borders count="7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>
        <color rgb="FFFFFFFF"/>
      </top>
      <bottom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hair"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hair"/>
      <right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 style="thick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ck"/>
      <top style="hair"/>
      <bottom style="hair"/>
      <diagonal/>
    </border>
    <border diagonalUp="false" diagonalDown="false">
      <left style="thin"/>
      <right style="hair"/>
      <top style="hair"/>
      <bottom style="thick"/>
      <diagonal/>
    </border>
    <border diagonalUp="false" diagonalDown="false">
      <left style="hair"/>
      <right style="thick"/>
      <top style="hair"/>
      <bottom style="thick"/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8" fillId="4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9" fillId="3" borderId="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0" fillId="3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2" fillId="2" borderId="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2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6" fontId="9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3" borderId="8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7" fillId="3" borderId="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5" borderId="2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5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1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5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4" fillId="5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8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9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21" fillId="0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2" fillId="6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0" borderId="14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1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4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1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16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0" fontId="2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0" fontId="2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25" fillId="0" borderId="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1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26" fillId="6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0" borderId="8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9" fontId="1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5" fontId="27" fillId="0" borderId="21" xfId="21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27" fillId="0" borderId="22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9" fontId="1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6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6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2" fontId="4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2" fontId="4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27" fillId="0" borderId="28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4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27" fillId="0" borderId="30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9" fontId="16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27" fillId="0" borderId="32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4" fontId="27" fillId="0" borderId="32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27" fillId="0" borderId="32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4" fontId="2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16" fillId="0" borderId="3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27" fillId="0" borderId="34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9" fontId="27" fillId="0" borderId="35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4" fontId="28" fillId="0" borderId="3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6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9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27" fillId="0" borderId="32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27" fillId="0" borderId="39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1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6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6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2" fontId="4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2" fontId="4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6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27" fillId="0" borderId="39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73" fontId="27" fillId="7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7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27" fillId="0" borderId="34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9" fontId="27" fillId="0" borderId="33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9" fontId="27" fillId="0" borderId="42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74" fontId="2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2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16" fillId="0" borderId="3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9" fontId="1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5" borderId="1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5" fontId="2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6" fontId="3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32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16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33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2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27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34" fillId="0" borderId="4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7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2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27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9" fontId="27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9" fontId="27" fillId="0" borderId="10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6" fontId="35" fillId="0" borderId="17" xfId="0" applyFont="true" applyBorder="true" applyAlignment="true" applyProtection="true">
      <alignment horizontal="center" vertical="distributed" textRotation="0" wrapText="true" indent="0" shrinkToFit="false" readingOrder="1"/>
      <protection locked="true" hidden="true"/>
    </xf>
    <xf numFmtId="166" fontId="36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34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4" fontId="27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2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2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6" fontId="27" fillId="0" borderId="1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5" fontId="27" fillId="0" borderId="36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3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3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3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6" fillId="8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7" fillId="0" borderId="23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4" fontId="7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37" fillId="0" borderId="47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6" fillId="0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27" fillId="0" borderId="1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4" fontId="1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7" fillId="0" borderId="48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74" fontId="3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30" fillId="0" borderId="4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30" fillId="0" borderId="5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0" fillId="0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3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7" fontId="41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7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35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74" fontId="35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8" fontId="43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5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5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4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5" fillId="0" borderId="5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4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4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6" fillId="0" borderId="54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" fillId="0" borderId="5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6" fillId="0" borderId="6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46" fillId="0" borderId="56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6" fillId="0" borderId="57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6" fillId="0" borderId="1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4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5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6" fillId="0" borderId="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5" borderId="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5" borderId="1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4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4" fillId="5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3" fontId="4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6" fontId="1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8" fillId="9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5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7" fillId="5" borderId="5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5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0" fontId="2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48" fillId="2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1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2" fillId="6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4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9" fillId="9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9" fillId="9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7" fillId="5" borderId="8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5" borderId="6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4" fillId="5" borderId="6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21" fillId="5" borderId="8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9" borderId="8" xfId="0" applyFont="true" applyBorder="true" applyAlignment="true" applyProtection="true">
      <alignment horizontal="center" vertical="center" textRotation="0" wrapText="true" indent="0" shrinkToFit="false" readingOrder="1"/>
      <protection locked="true" hidden="true"/>
    </xf>
    <xf numFmtId="164" fontId="47" fillId="5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9" borderId="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6" fillId="9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5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5" borderId="60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3" fillId="4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5" borderId="8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5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5" borderId="1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1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1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1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5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10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6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5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6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5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6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1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4" fillId="1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4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6" fillId="11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10" borderId="8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72" fontId="65" fillId="1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6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6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67" fillId="1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6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68" fillId="1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8" fillId="0" borderId="8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10" borderId="6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13" fillId="10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0" borderId="6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69" fillId="10" borderId="7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9" fontId="70" fillId="0" borderId="7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2" fontId="12" fillId="10" borderId="7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9" fontId="70" fillId="0" borderId="7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70" fillId="0" borderId="7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9" fontId="70" fillId="0" borderId="7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9" fillId="10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71" fillId="0" borderId="7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4" fontId="71" fillId="0" borderId="7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1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1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1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5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4" fontId="7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8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7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7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8" fillId="0" borderId="0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7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7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80" fontId="7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7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7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0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4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9" fontId="75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7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77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80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2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2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2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1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2" fillId="1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2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2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2" fillId="1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72" fillId="1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2" fillId="1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2" fillId="1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2" fillId="1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2" fillId="1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62" fillId="1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62" fillId="1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2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1" fillId="1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2" fillId="1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62" fillId="1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1"/>
    <cellStyle name="*unknown*" xfId="20" builtinId="8"/>
  </cellStyles>
  <dxfs count="33">
    <dxf>
      <font>
        <color rgb="FFFFFF99"/>
      </font>
    </dxf>
    <dxf>
      <fill>
        <patternFill>
          <bgColor rgb="FFFCF305"/>
        </patternFill>
      </fill>
    </dxf>
    <dxf>
      <font>
        <color rgb="FF0000D4"/>
      </font>
    </dxf>
    <dxf>
      <font>
        <color rgb="FFFFFFFF"/>
      </font>
    </dxf>
    <dxf>
      <font>
        <color rgb="FFDD0806"/>
      </font>
      <fill>
        <patternFill>
          <bgColor rgb="00FFFFFF"/>
        </patternFill>
      </fill>
    </dxf>
    <dxf>
      <font>
        <strike val="0"/>
        <color rgb="FFFFFFFF"/>
      </font>
      <fill>
        <patternFill>
          <bgColor rgb="FFDD0806"/>
        </patternFill>
      </fill>
    </dxf>
    <dxf>
      <font>
        <b val="1"/>
        <i val="0"/>
        <color rgb="FFFFFFFF"/>
      </font>
      <fill>
        <patternFill>
          <bgColor rgb="FFDD0806"/>
        </patternFill>
      </fill>
    </dxf>
    <dxf>
      <font>
        <color rgb="FFFFFFFF"/>
      </font>
    </dxf>
    <dxf>
      <fill>
        <patternFill>
          <bgColor rgb="FFFFFF99"/>
        </patternFill>
      </fill>
    </dxf>
    <dxf>
      <font>
        <color rgb="FFFFFFFF"/>
      </font>
    </dxf>
    <dxf>
      <font>
        <name val="Arial"/>
        <charset val="1"/>
        <family val="0"/>
      </font>
      <alignment horizontal="general" vertical="bottom" textRotation="0" wrapText="false" indent="0" shrinkToFit="false"/>
    </dxf>
    <dxf>
      <font>
        <color rgb="FFFFFFFF"/>
      </font>
    </dxf>
    <dxf>
      <fill>
        <patternFill>
          <bgColor rgb="FFE0E0E0"/>
        </patternFill>
      </fill>
    </dxf>
    <dxf>
      <font>
        <color rgb="00FFFFFF"/>
      </font>
    </dxf>
    <dxf>
      <font>
        <color rgb="FFFFFF99"/>
      </font>
    </dxf>
    <dxf>
      <fill>
        <patternFill>
          <bgColor rgb="FFFCF305"/>
        </patternFill>
      </fill>
    </dxf>
    <dxf>
      <font>
        <color rgb="FFFFFF99"/>
      </font>
    </dxf>
    <dxf>
      <fill>
        <patternFill>
          <bgColor rgb="FFFCF305"/>
        </patternFill>
      </fill>
    </dxf>
    <dxf>
      <font>
        <color rgb="FFFFFFFF"/>
      </font>
      <fill>
        <patternFill>
          <bgColor rgb="00FFFFFF"/>
        </patternFill>
      </fill>
    </dxf>
    <dxf>
      <fill>
        <patternFill>
          <bgColor rgb="FFFCF305"/>
        </patternFill>
      </fill>
    </dxf>
    <dxf>
      <font>
        <color rgb="FFFFFF99"/>
      </font>
    </dxf>
    <dxf>
      <fill>
        <patternFill>
          <bgColor rgb="FFFFF58C"/>
        </patternFill>
      </fill>
    </dxf>
    <dxf>
      <fill>
        <patternFill>
          <bgColor rgb="FFFCF305"/>
        </patternFill>
      </fill>
    </dxf>
    <dxf>
      <fill>
        <patternFill>
          <bgColor rgb="FFFFFF99"/>
        </patternFill>
      </fill>
    </dxf>
    <dxf>
      <font>
        <color rgb="FFFFFFFF"/>
      </font>
      <fill>
        <patternFill>
          <bgColor rgb="FFFFFFFF"/>
        </patternFill>
      </fill>
    </dxf>
    <dxf>
      <fill>
        <patternFill>
          <bgColor rgb="FFE0E0E0"/>
        </patternFill>
      </fill>
    </dxf>
    <dxf>
      <fill>
        <patternFill>
          <bgColor rgb="FFFCF305"/>
        </patternFill>
      </fill>
    </dxf>
    <dxf>
      <font>
        <color rgb="FFFFFFFF"/>
      </font>
      <fill>
        <patternFill>
          <bgColor rgb="FFFFFFFF"/>
        </patternFill>
      </fill>
    </dxf>
    <dxf>
      <fill>
        <patternFill>
          <bgColor rgb="FFE0E0E0"/>
        </patternFill>
      </fill>
    </dxf>
    <dxf>
      <fill>
        <patternFill>
          <bgColor rgb="FFFCF305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90"/>
      <rgbColor rgb="FF808000"/>
      <rgbColor rgb="FF800080"/>
      <rgbColor rgb="FF008080"/>
      <rgbColor rgb="FFC0C0C0"/>
      <rgbColor rgb="FF808080"/>
      <rgbColor rgb="FF9999FF"/>
      <rgbColor rgb="FF993366"/>
      <rgbColor rgb="FFFFF58C"/>
      <rgbColor rgb="FFCCFFFF"/>
      <rgbColor rgb="FF660066"/>
      <rgbColor rgb="FFFF8080"/>
      <rgbColor rgb="FF0066CC"/>
      <rgbColor rgb="FFE0E0E0"/>
      <rgbColor rgb="FF000080"/>
      <rgbColor rgb="FFFF00FF"/>
      <rgbColor rgb="FFFCF305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CheckBox" autoLine="false" print="true" lockText="1" noThreeD="1"/>
</file>

<file path=xl/ctrlProps/ctrlProps11.xml><?xml version="1.0" encoding="utf-8"?>
<formControlPr xmlns="http://schemas.microsoft.com/office/spreadsheetml/2009/9/main" objectType="CheckBox" autoLine="false" print="true" lockText="1" noThreeD="1"/>
</file>

<file path=xl/ctrlProps/ctrlProps12.xml><?xml version="1.0" encoding="utf-8"?>
<formControlPr xmlns="http://schemas.microsoft.com/office/spreadsheetml/2009/9/main" objectType="CheckBox" autoLine="false" print="true" lockText="1" noThreeD="1"/>
</file>

<file path=xl/ctrlProps/ctrlProps13.xml><?xml version="1.0" encoding="utf-8"?>
<formControlPr xmlns="http://schemas.microsoft.com/office/spreadsheetml/2009/9/main" objectType="CheckBox" autoLine="false" print="true" lockText="1" noThreeD="1"/>
</file>

<file path=xl/ctrlProps/ctrlProps14.xml><?xml version="1.0" encoding="utf-8"?>
<formControlPr xmlns="http://schemas.microsoft.com/office/spreadsheetml/2009/9/main" objectType="CheckBox" autoLine="false" print="true" lockText="1" noThreeD="1"/>
</file>

<file path=xl/ctrlProps/ctrlProps15.xml><?xml version="1.0" encoding="utf-8"?>
<formControlPr xmlns="http://schemas.microsoft.com/office/spreadsheetml/2009/9/main" objectType="CheckBox" autoLine="false" print="true" lockText="1" noThreeD="1"/>
</file>

<file path=xl/ctrlProps/ctrlProps2.xml><?xml version="1.0" encoding="utf-8"?>
<formControlPr xmlns="http://schemas.microsoft.com/office/spreadsheetml/2009/9/main" objectType="CheckBox" autoLine="false" print="false" fmlaLink=" Datos de Organizadores !$P$16" lockText="1" noThreeD="1"/>
</file>

<file path=xl/ctrlProps/ctrlProps3.xml><?xml version="1.0" encoding="utf-8"?>
<formControlPr xmlns="http://schemas.microsoft.com/office/spreadsheetml/2009/9/main" objectType="CheckBox" autoLine="false" print="true" fmlaLink=" Datos de Organizadores !$P$9" lockText="1" noThreeD="1"/>
</file>

<file path=xl/ctrlProps/ctrlProps4.xml><?xml version="1.0" encoding="utf-8"?>
<formControlPr xmlns="http://schemas.microsoft.com/office/spreadsheetml/2009/9/main" objectType="CheckBox" autoLine="false" print="true" lockText="1" noThreeD="1"/>
</file>

<file path=xl/ctrlProps/ctrlProps5.xml><?xml version="1.0" encoding="utf-8"?>
<formControlPr xmlns="http://schemas.microsoft.com/office/spreadsheetml/2009/9/main" objectType="CheckBox" autoLine="false" print="true" lockText="1" noThreeD="1"/>
</file>

<file path=xl/ctrlProps/ctrlProps6.xml><?xml version="1.0" encoding="utf-8"?>
<formControlPr xmlns="http://schemas.microsoft.com/office/spreadsheetml/2009/9/main" objectType="CheckBox" autoLine="false" print="true" lockText="1" noThreeD="1"/>
</file>

<file path=xl/ctrlProps/ctrlProps7.xml><?xml version="1.0" encoding="utf-8"?>
<formControlPr xmlns="http://schemas.microsoft.com/office/spreadsheetml/2009/9/main" objectType="CheckBox" autoLine="false" print="true" lockText="1" noThreeD="1"/>
</file>

<file path=xl/ctrlProps/ctrlProps8.xml><?xml version="1.0" encoding="utf-8"?>
<formControlPr xmlns="http://schemas.microsoft.com/office/spreadsheetml/2009/9/main" objectType="CheckBox" autoLine="false" print="true" lockText="1" noThreeD="1"/>
</file>

<file path=xl/ctrlProps/ctrlProps9.xml><?xml version="1.0" encoding="utf-8"?>
<formControlPr xmlns="http://schemas.microsoft.com/office/spreadsheetml/2009/9/main" objectType="CheckBox" autoLine="false" print="true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85680</xdr:colOff>
      <xdr:row>68</xdr:row>
      <xdr:rowOff>0</xdr:rowOff>
    </xdr:from>
    <xdr:to>
      <xdr:col>32</xdr:col>
      <xdr:colOff>180720</xdr:colOff>
      <xdr:row>68</xdr:row>
      <xdr:rowOff>360</xdr:rowOff>
    </xdr:to>
    <xdr:sp>
      <xdr:nvSpPr>
        <xdr:cNvPr id="0" name="Text Box 97"/>
        <xdr:cNvSpPr/>
      </xdr:nvSpPr>
      <xdr:spPr>
        <a:xfrm>
          <a:off x="4178160" y="10563120"/>
          <a:ext cx="3409560" cy="3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upright="1">
          <a:noAutofit/>
        </a:bodyPr>
        <a:p>
          <a:pPr>
            <a:lnSpc>
              <a:spcPct val="100000"/>
            </a:lnSpc>
          </a:pPr>
          <a:r>
            <a:rPr b="0" lang="es-ES" sz="800" spc="-1" strike="noStrike">
              <a:solidFill>
                <a:srgbClr val="000000"/>
              </a:solidFill>
              <a:latin typeface="Tahoma"/>
            </a:rPr>
            <a:t>El concursante declara bajo su única responsabilidad que el vehículo debe quedar inscrito en los Campeonatos, Copas y Trofeos indicados en este apartado.</a:t>
          </a:r>
          <a:endParaRPr b="0" lang="es-E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29</xdr:col>
      <xdr:colOff>38160</xdr:colOff>
      <xdr:row>83</xdr:row>
      <xdr:rowOff>50760</xdr:rowOff>
    </xdr:from>
    <xdr:to>
      <xdr:col>32</xdr:col>
      <xdr:colOff>50400</xdr:colOff>
      <xdr:row>88</xdr:row>
      <xdr:rowOff>228240</xdr:rowOff>
    </xdr:to>
    <xdr:sp>
      <xdr:nvSpPr>
        <xdr:cNvPr id="1" name="Rectangle 223"/>
        <xdr:cNvSpPr/>
      </xdr:nvSpPr>
      <xdr:spPr>
        <a:xfrm>
          <a:off x="6747480" y="11572200"/>
          <a:ext cx="709920" cy="520200"/>
        </a:xfrm>
        <a:prstGeom prst="rect">
          <a:avLst/>
        </a:prstGeom>
        <a:noFill/>
        <a:ln w="25400">
          <a:solidFill>
            <a:srgbClr val="ffffff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76320</xdr:colOff>
      <xdr:row>67</xdr:row>
      <xdr:rowOff>38160</xdr:rowOff>
    </xdr:from>
    <xdr:to>
      <xdr:col>33</xdr:col>
      <xdr:colOff>66960</xdr:colOff>
      <xdr:row>70</xdr:row>
      <xdr:rowOff>9360</xdr:rowOff>
    </xdr:to>
    <xdr:sp>
      <xdr:nvSpPr>
        <xdr:cNvPr id="2" name="Text Box 249"/>
        <xdr:cNvSpPr/>
      </xdr:nvSpPr>
      <xdr:spPr>
        <a:xfrm>
          <a:off x="6119280" y="10372680"/>
          <a:ext cx="1598040" cy="6188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7360" rIns="0" tIns="23040" bIns="0" upright="1">
          <a:noAutofit/>
        </a:bodyPr>
        <a:p>
          <a:pPr>
            <a:lnSpc>
              <a:spcPct val="100000"/>
            </a:lnSpc>
          </a:pPr>
          <a:r>
            <a:rPr b="0" lang="es-ES" sz="800" spc="-1" strike="noStrike">
              <a:solidFill>
                <a:srgbClr val="000000"/>
              </a:solidFill>
              <a:latin typeface="Arial"/>
            </a:rPr>
            <a:t>        </a:t>
          </a:r>
          <a:r>
            <a:rPr b="0" lang="es-ES" sz="800" spc="-1" strike="noStrike">
              <a:solidFill>
                <a:srgbClr val="000000"/>
              </a:solidFill>
              <a:latin typeface="Arial"/>
            </a:rPr>
            <a:t>El equipo declara que montarán camara on board y que aceptan el reglamento que existe al respecto.</a:t>
          </a:r>
          <a:endParaRPr b="0" lang="es-ES" sz="8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25560</xdr:colOff>
      <xdr:row>10</xdr:row>
      <xdr:rowOff>12600</xdr:rowOff>
    </xdr:from>
    <xdr:to>
      <xdr:col>11</xdr:col>
      <xdr:colOff>88560</xdr:colOff>
      <xdr:row>15</xdr:row>
      <xdr:rowOff>12240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668160" y="1509840"/>
          <a:ext cx="2179800" cy="72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12600</xdr:colOff>
      <xdr:row>104</xdr:row>
      <xdr:rowOff>3240</xdr:rowOff>
    </xdr:from>
    <xdr:to>
      <xdr:col>11</xdr:col>
      <xdr:colOff>88560</xdr:colOff>
      <xdr:row>120</xdr:row>
      <xdr:rowOff>12240</xdr:rowOff>
    </xdr:to>
    <xdr:pic>
      <xdr:nvPicPr>
        <xdr:cNvPr id="4" name="Imagen 30" descr=""/>
        <xdr:cNvPicPr/>
      </xdr:nvPicPr>
      <xdr:blipFill>
        <a:blip r:embed="rId2"/>
        <a:stretch/>
      </xdr:blipFill>
      <xdr:spPr>
        <a:xfrm>
          <a:off x="655200" y="13494240"/>
          <a:ext cx="2192760" cy="73296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Lista desplegable 4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1307520</xdr:colOff>
          <xdr:row>4</xdr:row>
          <xdr:rowOff>97200</xdr:rowOff>
        </xdr:from>
        <xdr:to>
          <xdr:col>3</xdr:col>
          <xdr:colOff>-469440</xdr:colOff>
          <xdr:row>5</xdr:row>
          <xdr:rowOff>125280</xdr:rowOff>
        </xdr:to>
        <xdr:sp>
          <xdr:nvSpPr>
            <xdr:cNvPr id="1001" name="Casilla 7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1717560</xdr:colOff>
          <xdr:row>50</xdr:row>
          <xdr:rowOff>91440</xdr:rowOff>
        </xdr:from>
        <xdr:to>
          <xdr:col>5</xdr:col>
          <xdr:colOff>491760</xdr:colOff>
          <xdr:row>51</xdr:row>
          <xdr:rowOff>133200</xdr:rowOff>
        </xdr:to>
        <xdr:sp>
          <xdr:nvSpPr>
            <xdr:cNvPr id="0" name="Lista desplegable 15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95400</xdr:colOff>
          <xdr:row>55</xdr:row>
          <xdr:rowOff>120240</xdr:rowOff>
        </xdr:from>
        <xdr:to>
          <xdr:col>3</xdr:col>
          <xdr:colOff>-1489680</xdr:colOff>
          <xdr:row>57</xdr:row>
          <xdr:rowOff>51480</xdr:rowOff>
        </xdr:to>
        <xdr:sp>
          <xdr:nvSpPr>
            <xdr:cNvPr id="0" name="Botón de opción 198" descr="S 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S 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Botón de opción 199" descr="N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1574640</xdr:colOff>
          <xdr:row>55</xdr:row>
          <xdr:rowOff>120240</xdr:rowOff>
        </xdr:from>
        <xdr:to>
          <xdr:col>4</xdr:col>
          <xdr:colOff>-206280</xdr:colOff>
          <xdr:row>57</xdr:row>
          <xdr:rowOff>32400</xdr:rowOff>
        </xdr:to>
        <xdr:sp>
          <xdr:nvSpPr>
            <xdr:cNvPr id="1002" name="Casilla 20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Casilla 23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Casilla 23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Casilla 23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Casilla 23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Casilla 23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8" name="Casilla 23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9" name="Casilla 23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0" name="Casilla 24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1" name="Casilla 24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2" name="Casilla 24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3" name="Casilla 24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4" name="Casilla 24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uadro de grupo 22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196560</xdr:colOff>
          <xdr:row>63</xdr:row>
          <xdr:rowOff>137160</xdr:rowOff>
        </xdr:from>
        <xdr:to>
          <xdr:col>5</xdr:col>
          <xdr:colOff>130680</xdr:colOff>
          <xdr:row>64</xdr:row>
          <xdr:rowOff>116280</xdr:rowOff>
        </xdr:to>
        <xdr:sp>
          <xdr:nvSpPr>
            <xdr:cNvPr id="0" name="Botón de opción 221" descr="SI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SI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Botón de opción 222" descr="N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</a:t>
              </a:r>
            </a:p>
          </xdr:txBody>
        </xdr:sp>
        <xdr:clientData/>
      </xdr:twoCellAnchor>
    </mc:Choice>
  </mc:AlternateContent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1</xdr:row>
      <xdr:rowOff>88920</xdr:rowOff>
    </xdr:from>
    <xdr:to>
      <xdr:col>5</xdr:col>
      <xdr:colOff>151920</xdr:colOff>
      <xdr:row>2</xdr:row>
      <xdr:rowOff>685440</xdr:rowOff>
    </xdr:to>
    <xdr:pic>
      <xdr:nvPicPr>
        <xdr:cNvPr id="5" name="Imagen 30" descr=""/>
        <xdr:cNvPicPr/>
      </xdr:nvPicPr>
      <xdr:blipFill>
        <a:blip r:embed="rId1"/>
        <a:stretch/>
      </xdr:blipFill>
      <xdr:spPr>
        <a:xfrm>
          <a:off x="0" y="222120"/>
          <a:ext cx="2244600" cy="70128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Lista desplegable 1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s2.xml"/><Relationship Id="rId5" Type="http://schemas.openxmlformats.org/officeDocument/2006/relationships/ctrlProp" Target="../ctrlProps/ctrlProps3.xml"/><Relationship Id="rId6" Type="http://schemas.openxmlformats.org/officeDocument/2006/relationships/ctrlProp" Target="../ctrlProps/ctrlProps4.xml"/><Relationship Id="rId7" Type="http://schemas.openxmlformats.org/officeDocument/2006/relationships/ctrlProp" Target="../ctrlProps/ctrlProps5.xml"/><Relationship Id="rId8" Type="http://schemas.openxmlformats.org/officeDocument/2006/relationships/ctrlProp" Target="../ctrlProps/ctrlProps6.xml"/><Relationship Id="rId9" Type="http://schemas.openxmlformats.org/officeDocument/2006/relationships/ctrlProp" Target="../ctrlProps/ctrlProps7.xml"/><Relationship Id="rId10" Type="http://schemas.openxmlformats.org/officeDocument/2006/relationships/ctrlProp" Target="../ctrlProps/ctrlProps8.xml"/><Relationship Id="rId11" Type="http://schemas.openxmlformats.org/officeDocument/2006/relationships/ctrlProp" Target="../ctrlProps/ctrlProps9.xml"/><Relationship Id="rId12" Type="http://schemas.openxmlformats.org/officeDocument/2006/relationships/ctrlProp" Target="../ctrlProps/ctrlProps10.xml"/><Relationship Id="rId13" Type="http://schemas.openxmlformats.org/officeDocument/2006/relationships/ctrlProp" Target="../ctrlProps/ctrlProps11.xml"/><Relationship Id="rId14" Type="http://schemas.openxmlformats.org/officeDocument/2006/relationships/ctrlProp" Target="../ctrlProps/ctrlProps12.xml"/><Relationship Id="rId15" Type="http://schemas.openxmlformats.org/officeDocument/2006/relationships/ctrlProp" Target="../ctrlProps/ctrlProps13.xml"/><Relationship Id="rId16" Type="http://schemas.openxmlformats.org/officeDocument/2006/relationships/ctrlProp" Target="../ctrlProps/ctrlProps14.xml"/><Relationship Id="rId17" Type="http://schemas.openxmlformats.org/officeDocument/2006/relationships/ctrlProp" Target="../ctrlProps/ctrlProps15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acgibralfaro@outlook.com" TargetMode="External"/><Relationship Id="rId2" Type="http://schemas.openxmlformats.org/officeDocument/2006/relationships/drawing" Target="../drawings/drawing16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mailto:automovilclubdejerez@gmail.com" TargetMode="External"/><Relationship Id="rId2" Type="http://schemas.openxmlformats.org/officeDocument/2006/relationships/hyperlink" Target="mailto:accomarcadenijar@gmail.com" TargetMode="External"/><Relationship Id="rId3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5" Type="http://schemas.openxmlformats.org/officeDocument/2006/relationships/hyperlink" Target="mailto:acbdalmanzora@hotmail.com" TargetMode="External"/><Relationship Id="rId6" Type="http://schemas.openxmlformats.org/officeDocument/2006/relationships/hyperlink" Target="mailto:info@automovilclubdealmeria.com" TargetMode="External"/><Relationship Id="rId7" Type="http://schemas.openxmlformats.org/officeDocument/2006/relationships/hyperlink" Target="mailto:automovilclubdejerez@gmail.com" TargetMode="External"/><Relationship Id="rId8" Type="http://schemas.openxmlformats.org/officeDocument/2006/relationships/hyperlink" Target="mailto:inscripcion@escuderiasur.net" TargetMode="External"/><Relationship Id="rId9" Type="http://schemas.openxmlformats.org/officeDocument/2006/relationships/hyperlink" Target="mailto:inscripciones@rallyeprimerasnieves.es" TargetMode="External"/><Relationship Id="rId10" Type="http://schemas.openxmlformats.org/officeDocument/2006/relationships/hyperlink" Target="mailto:acbdalmanzora@hotmail.com" TargetMode="External"/><Relationship Id="rId11" Type="http://schemas.openxmlformats.org/officeDocument/2006/relationships/hyperlink" Target="mailto:info@automovilclubdealmeria.com" TargetMode="External"/><Relationship Id="rId12" Type="http://schemas.openxmlformats.org/officeDocument/2006/relationships/hyperlink" Target="mailto:automovilclubdejerez@gmail.com" TargetMode="External"/><Relationship Id="rId13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acbdalmanzora@hotmail.com" TargetMode="External"/><Relationship Id="rId15" Type="http://schemas.openxmlformats.org/officeDocument/2006/relationships/hyperlink" Target="mailto:automovilclubdejerez@gmail.com" TargetMode="External"/><Relationship Id="rId16" Type="http://schemas.openxmlformats.org/officeDocument/2006/relationships/hyperlink" Target="mailto:acbdalmanzora@hotmail.com" TargetMode="External"/><Relationship Id="rId17" Type="http://schemas.openxmlformats.org/officeDocument/2006/relationships/hyperlink" Target="mailto:info@automovilclubdealmeria.com" TargetMode="External"/><Relationship Id="rId18" Type="http://schemas.openxmlformats.org/officeDocument/2006/relationships/hyperlink" Target="mailto:info@automovilclubdealmeria.com" TargetMode="External"/><Relationship Id="rId19" Type="http://schemas.openxmlformats.org/officeDocument/2006/relationships/hyperlink" Target="mailto:automovilclubdejerez@gmail.com" TargetMode="External"/><Relationship Id="rId20" Type="http://schemas.openxmlformats.org/officeDocument/2006/relationships/hyperlink" Target="mailto:acbdalmanzora@hotmail.com" TargetMode="External"/><Relationship Id="rId21" Type="http://schemas.openxmlformats.org/officeDocument/2006/relationships/hyperlink" Target="mailto:info@automovilclubdealmeri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328"/>
  <sheetViews>
    <sheetView showFormulas="false" showGridLines="false" showRowColHeaders="true" showZeros="false" rightToLeft="false" tabSelected="true" showOutlineSymbols="false" defaultGridColor="true" view="normal" topLeftCell="A1" colorId="64" zoomScale="160" zoomScaleNormal="160" zoomScalePageLayoutView="100" workbookViewId="0">
      <selection pane="topLeft" activeCell="B1" activeCellId="0" sqref="B1"/>
    </sheetView>
  </sheetViews>
  <sheetFormatPr defaultColWidth="11.4609375" defaultRowHeight="12.8" zeroHeight="tru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2.45"/>
    <col collapsed="false" customWidth="true" hidden="false" outlineLevel="0" max="3" min="3" style="1" width="4.66"/>
    <col collapsed="false" customWidth="true" hidden="false" outlineLevel="0" max="7" min="4" style="1" width="3.45"/>
    <col collapsed="false" customWidth="true" hidden="false" outlineLevel="0" max="8" min="8" style="1" width="4.44"/>
    <col collapsed="false" customWidth="true" hidden="false" outlineLevel="0" max="9" min="9" style="1" width="2.33"/>
    <col collapsed="false" customWidth="true" hidden="false" outlineLevel="0" max="10" min="10" style="1" width="3.45"/>
    <col collapsed="false" customWidth="true" hidden="false" outlineLevel="0" max="11" min="11" style="1" width="1.33"/>
    <col collapsed="false" customWidth="true" hidden="false" outlineLevel="0" max="12" min="12" style="1" width="7.34"/>
    <col collapsed="false" customWidth="true" hidden="false" outlineLevel="0" max="14" min="13" style="1" width="3.45"/>
    <col collapsed="false" customWidth="true" hidden="false" outlineLevel="0" max="15" min="15" style="1" width="2.66"/>
    <col collapsed="false" customWidth="true" hidden="false" outlineLevel="0" max="16" min="16" style="1" width="2"/>
    <col collapsed="false" customWidth="true" hidden="false" outlineLevel="0" max="17" min="17" style="1" width="3.66"/>
    <col collapsed="false" customWidth="true" hidden="false" outlineLevel="0" max="18" min="18" style="1" width="2"/>
    <col collapsed="false" customWidth="true" hidden="false" outlineLevel="0" max="19" min="19" style="1" width="1.11"/>
    <col collapsed="false" customWidth="true" hidden="false" outlineLevel="0" max="21" min="20" style="1" width="2"/>
    <col collapsed="false" customWidth="true" hidden="false" outlineLevel="0" max="23" min="22" style="1" width="3.45"/>
    <col collapsed="false" customWidth="true" hidden="false" outlineLevel="0" max="24" min="24" style="1" width="4.66"/>
    <col collapsed="false" customWidth="true" hidden="false" outlineLevel="0" max="26" min="25" style="1" width="2.66"/>
    <col collapsed="false" customWidth="true" hidden="false" outlineLevel="0" max="27" min="27" style="1" width="3.33"/>
    <col collapsed="false" customWidth="true" hidden="false" outlineLevel="0" max="28" min="28" style="1" width="3.45"/>
    <col collapsed="false" customWidth="true" hidden="false" outlineLevel="0" max="29" min="29" style="1" width="2.66"/>
    <col collapsed="false" customWidth="true" hidden="false" outlineLevel="0" max="30" min="30" style="1" width="2"/>
    <col collapsed="false" customWidth="true" hidden="false" outlineLevel="0" max="31" min="31" style="1" width="3.45"/>
    <col collapsed="false" customWidth="true" hidden="false" outlineLevel="0" max="32" min="32" style="1" width="4.44"/>
    <col collapsed="false" customWidth="true" hidden="false" outlineLevel="0" max="33" min="33" style="1" width="3.45"/>
    <col collapsed="false" customWidth="true" hidden="false" outlineLevel="0" max="34" min="34" style="1" width="2.45"/>
    <col collapsed="false" customWidth="true" hidden="false" outlineLevel="0" max="35" min="35" style="1" width="6.44"/>
    <col collapsed="false" customWidth="true" hidden="true" outlineLevel="0" max="36" min="36" style="1" width="1.11"/>
    <col collapsed="false" customWidth="false" hidden="true" outlineLevel="0" max="1024" min="37" style="1" width="11.45"/>
  </cols>
  <sheetData>
    <row r="1" customFormat="false" ht="4.9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 t="s">
        <v>0</v>
      </c>
    </row>
    <row r="2" s="3" customFormat="true" ht="3.75" hidden="false" customHeight="true" outlineLevel="0" collapsed="false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/>
    </row>
    <row r="3" s="3" customFormat="true" ht="21.75" hidden="false" customHeight="true" outlineLevel="0" collapsed="false">
      <c r="B3" s="8"/>
      <c r="C3" s="9" t="s">
        <v>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="3" customFormat="true" ht="12" hidden="false" customHeight="true" outlineLevel="0" collapsed="false">
      <c r="B4" s="8"/>
      <c r="C4" s="11" t="s">
        <v>2</v>
      </c>
      <c r="D4" s="12" t="s">
        <v>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0"/>
    </row>
    <row r="5" s="3" customFormat="true" ht="12" hidden="false" customHeight="true" outlineLevel="0" collapsed="false">
      <c r="B5" s="8"/>
      <c r="C5" s="11" t="s">
        <v>4</v>
      </c>
      <c r="D5" s="12" t="s">
        <v>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0"/>
    </row>
    <row r="6" s="3" customFormat="true" ht="24" hidden="false" customHeight="true" outlineLevel="0" collapsed="false">
      <c r="B6" s="13" t="s">
        <v>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customFormat="false" ht="4.95" hidden="false" customHeight="true" outlineLevel="0" collapsed="false">
      <c r="B7" s="14"/>
      <c r="C7" s="15"/>
      <c r="D7" s="16"/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customFormat="false" ht="12.75" hidden="false" customHeight="true" outlineLevel="0" collapsed="false">
      <c r="B8" s="19" t="str">
        <f aca="false">Opcion</f>
        <v>ESTADO NORMAL (Todos los datos visibles)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14"/>
      <c r="Q8" s="21" t="s">
        <v>7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="3" customFormat="true" ht="12.75" hidden="false" customHeight="true" outlineLevel="0" collapsed="false">
      <c r="B9" s="22" t="str">
        <f aca="false">Opcion2</f>
        <v>Active la casilla para imprimir un Boletín de Inscripción vacío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customFormat="false" ht="9" hidden="false" customHeight="true" outlineLevel="0" collapsed="false">
      <c r="B10" s="14"/>
      <c r="C10" s="15"/>
      <c r="D10" s="16"/>
      <c r="E10" s="1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customFormat="false" ht="13.5" hidden="false" customHeight="true" outlineLevel="0" collapsed="false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/>
    </row>
    <row r="12" customFormat="false" ht="17.25" hidden="false" customHeight="true" outlineLevel="0" collapsed="false">
      <c r="B12" s="27"/>
      <c r="C12" s="28"/>
      <c r="D12" s="28"/>
      <c r="E12" s="28"/>
      <c r="F12" s="28"/>
      <c r="G12" s="29" t="n">
        <f aca="true">NOW()</f>
        <v>44292.5256381943</v>
      </c>
      <c r="H12" s="29"/>
      <c r="I12" s="29"/>
      <c r="J12" s="29"/>
      <c r="K12" s="30"/>
      <c r="L12" s="31" t="s">
        <v>8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0"/>
      <c r="AA12" s="30"/>
      <c r="AB12" s="30"/>
      <c r="AC12" s="30"/>
      <c r="AD12" s="30"/>
      <c r="AE12" s="30"/>
      <c r="AF12" s="30"/>
      <c r="AG12" s="30"/>
      <c r="AH12" s="32"/>
    </row>
    <row r="13" customFormat="false" ht="3" hidden="false" customHeight="true" outlineLevel="0" collapsed="false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32"/>
    </row>
    <row r="14" customFormat="false" ht="16.5" hidden="false" customHeight="true" outlineLevel="0" collapsed="false">
      <c r="B14" s="27"/>
      <c r="C14" s="28"/>
      <c r="D14" s="28"/>
      <c r="E14" s="28"/>
      <c r="F14" s="28"/>
      <c r="G14" s="30"/>
      <c r="H14" s="30"/>
      <c r="I14" s="30"/>
      <c r="J14" s="30"/>
      <c r="K14" s="30"/>
      <c r="L14" s="33" t="s">
        <v>9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0"/>
      <c r="AA14" s="30"/>
      <c r="AB14" s="30"/>
      <c r="AC14" s="30"/>
      <c r="AD14" s="30"/>
      <c r="AE14" s="30"/>
      <c r="AF14" s="30"/>
      <c r="AG14" s="30"/>
      <c r="AH14" s="32"/>
    </row>
    <row r="15" customFormat="false" ht="6.75" hidden="false" customHeight="true" outlineLevel="0" collapsed="false">
      <c r="B15" s="27"/>
      <c r="C15" s="28"/>
      <c r="D15" s="28"/>
      <c r="E15" s="28"/>
      <c r="F15" s="28"/>
      <c r="G15" s="28"/>
      <c r="H15" s="34"/>
      <c r="I15" s="34"/>
      <c r="J15" s="34"/>
      <c r="K15" s="34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4"/>
      <c r="AA15" s="34"/>
      <c r="AB15" s="34"/>
      <c r="AC15" s="34"/>
      <c r="AD15" s="34"/>
      <c r="AE15" s="34"/>
      <c r="AF15" s="34"/>
      <c r="AG15" s="34"/>
      <c r="AH15" s="32"/>
    </row>
    <row r="16" customFormat="false" ht="2.25" hidden="false" customHeight="true" outlineLevel="0" collapsed="false">
      <c r="B16" s="35" t="n">
        <v>3</v>
      </c>
      <c r="C16" s="28"/>
      <c r="D16" s="28"/>
      <c r="E16" s="28"/>
      <c r="F16" s="28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2"/>
    </row>
    <row r="17" customFormat="false" ht="12" hidden="false" customHeight="true" outlineLevel="0" collapsed="false">
      <c r="B17" s="35"/>
      <c r="C17" s="36" t="s">
        <v>10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7"/>
      <c r="Z17" s="36" t="s">
        <v>11</v>
      </c>
      <c r="AA17" s="36"/>
      <c r="AB17" s="36"/>
      <c r="AC17" s="36"/>
      <c r="AD17" s="36"/>
      <c r="AE17" s="36"/>
      <c r="AF17" s="36"/>
      <c r="AG17" s="36"/>
      <c r="AH17" s="32"/>
    </row>
    <row r="18" customFormat="false" ht="6" hidden="false" customHeight="true" outlineLevel="0" collapsed="false">
      <c r="B18" s="35"/>
      <c r="C18" s="38" t="str">
        <f aca="false">IF(Blanco=TRUE(),"",' Derechos de Inscripción '!B18)</f>
        <v>I - RALLYCRONO COMARCA DE NIJAR - COSTA DE ALMERIA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7"/>
      <c r="Z18" s="39" t="str">
        <f aca="false">IF(Blanco=TRUE(),"",' Derechos de Inscripción '!$D$16)</f>
        <v>01-02/05/2021</v>
      </c>
      <c r="AA18" s="39"/>
      <c r="AB18" s="39"/>
      <c r="AC18" s="39"/>
      <c r="AD18" s="39"/>
      <c r="AE18" s="39"/>
      <c r="AF18" s="39"/>
      <c r="AG18" s="39"/>
      <c r="AH18" s="32"/>
    </row>
    <row r="19" customFormat="false" ht="12" hidden="false" customHeight="true" outlineLevel="0" collapsed="false">
      <c r="B19" s="35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7"/>
      <c r="Z19" s="39"/>
      <c r="AA19" s="39"/>
      <c r="AB19" s="39"/>
      <c r="AC19" s="39"/>
      <c r="AD19" s="39"/>
      <c r="AE19" s="39"/>
      <c r="AF19" s="39"/>
      <c r="AG19" s="39"/>
      <c r="AH19" s="32"/>
    </row>
    <row r="20" customFormat="false" ht="6" hidden="false" customHeight="true" outlineLevel="0" collapsed="false">
      <c r="B20" s="35"/>
      <c r="C20" s="40"/>
      <c r="D20" s="40"/>
      <c r="E20" s="40"/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0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32"/>
    </row>
    <row r="21" customFormat="false" ht="19.95" hidden="false" customHeight="true" outlineLevel="0" collapsed="false">
      <c r="B21" s="27"/>
      <c r="C21" s="43" t="str">
        <f aca="false">IF(Blanco=TRUE(),"",' Derechos de Inscripción '!D21)</f>
        <v>A.C. COMARCA DE NIJAR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28"/>
      <c r="R21" s="44" t="s">
        <v>12</v>
      </c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32"/>
    </row>
    <row r="22" customFormat="false" ht="6.75" hidden="false" customHeight="true" outlineLevel="0" collapsed="false">
      <c r="B22" s="27"/>
      <c r="C22" s="45" t="str">
        <f aca="false">IF(Blanco=TRUE(),"",' Derechos de Inscripción '!D22)</f>
        <v>P.I. LA GRANATILLA, C/ PRENSADOR 3,7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28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32"/>
    </row>
    <row r="23" customFormat="false" ht="6.75" hidden="false" customHeight="true" outlineLevel="0" collapsed="false">
      <c r="B23" s="27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28"/>
      <c r="R23" s="47" t="s">
        <v>13</v>
      </c>
      <c r="S23" s="47"/>
      <c r="T23" s="47"/>
      <c r="U23" s="47"/>
      <c r="V23" s="47"/>
      <c r="W23" s="47"/>
      <c r="X23" s="47"/>
      <c r="Y23" s="47"/>
      <c r="Z23" s="47"/>
      <c r="AA23" s="48" t="s">
        <v>14</v>
      </c>
      <c r="AB23" s="48"/>
      <c r="AC23" s="48"/>
      <c r="AD23" s="48"/>
      <c r="AE23" s="47" t="s">
        <v>15</v>
      </c>
      <c r="AF23" s="47"/>
      <c r="AG23" s="47"/>
      <c r="AH23" s="32"/>
    </row>
    <row r="24" customFormat="false" ht="6.75" hidden="false" customHeight="true" outlineLevel="0" collapsed="false">
      <c r="B24" s="27"/>
      <c r="C24" s="49" t="str">
        <f aca="false">IF(Blanco=TRUE(),"",IF(TEXT(' Derechos de Inscripción '!D23,"00000")=" ","",TEXT(' Derechos de Inscripción '!D23,"00000")&amp;"-"&amp;' Derechos de Inscripción '!F23&amp;" "&amp;' Derechos de Inscripción '!D24))</f>
        <v>04110-NIJAR (ALMERIA)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28"/>
      <c r="R24" s="47"/>
      <c r="S24" s="47"/>
      <c r="T24" s="47"/>
      <c r="U24" s="47"/>
      <c r="V24" s="47"/>
      <c r="W24" s="47"/>
      <c r="X24" s="47"/>
      <c r="Y24" s="47"/>
      <c r="Z24" s="47"/>
      <c r="AA24" s="48"/>
      <c r="AB24" s="48"/>
      <c r="AC24" s="48"/>
      <c r="AD24" s="48"/>
      <c r="AE24" s="47"/>
      <c r="AF24" s="47"/>
      <c r="AG24" s="47"/>
      <c r="AH24" s="32"/>
    </row>
    <row r="25" customFormat="false" ht="6.75" hidden="false" customHeight="true" outlineLevel="0" collapsed="false">
      <c r="B25" s="2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28"/>
      <c r="R25" s="50" t="s">
        <v>16</v>
      </c>
      <c r="S25" s="50"/>
      <c r="T25" s="50"/>
      <c r="U25" s="50"/>
      <c r="V25" s="51"/>
      <c r="W25" s="51"/>
      <c r="X25" s="51"/>
      <c r="Y25" s="51"/>
      <c r="Z25" s="51"/>
      <c r="AA25" s="52"/>
      <c r="AB25" s="52"/>
      <c r="AC25" s="52"/>
      <c r="AD25" s="52"/>
      <c r="AE25" s="53"/>
      <c r="AF25" s="53"/>
      <c r="AG25" s="53"/>
      <c r="AH25" s="32"/>
    </row>
    <row r="26" customFormat="false" ht="6.75" hidden="false" customHeight="true" outlineLevel="0" collapsed="false">
      <c r="B26" s="27"/>
      <c r="C26" s="45" t="str">
        <f aca="false">IF(Blanco=TRUE(),"",IF('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615 10 44 55 - FAX: 0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28"/>
      <c r="R26" s="50"/>
      <c r="S26" s="50"/>
      <c r="T26" s="50"/>
      <c r="U26" s="50"/>
      <c r="V26" s="51"/>
      <c r="W26" s="51"/>
      <c r="X26" s="51"/>
      <c r="Y26" s="51"/>
      <c r="Z26" s="51"/>
      <c r="AA26" s="52"/>
      <c r="AB26" s="52"/>
      <c r="AC26" s="52"/>
      <c r="AD26" s="52"/>
      <c r="AE26" s="53"/>
      <c r="AF26" s="53"/>
      <c r="AG26" s="53"/>
      <c r="AH26" s="32"/>
    </row>
    <row r="27" customFormat="false" ht="6.75" hidden="false" customHeight="true" outlineLevel="0" collapsed="false">
      <c r="B27" s="27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28"/>
      <c r="R27" s="50"/>
      <c r="S27" s="50"/>
      <c r="T27" s="50"/>
      <c r="U27" s="50"/>
      <c r="V27" s="51"/>
      <c r="W27" s="51"/>
      <c r="X27" s="51"/>
      <c r="Y27" s="51"/>
      <c r="Z27" s="51"/>
      <c r="AA27" s="52"/>
      <c r="AB27" s="52"/>
      <c r="AC27" s="52"/>
      <c r="AD27" s="52"/>
      <c r="AE27" s="53"/>
      <c r="AF27" s="53"/>
      <c r="AG27" s="53"/>
      <c r="AH27" s="32"/>
    </row>
    <row r="28" customFormat="false" ht="6.75" hidden="false" customHeight="true" outlineLevel="0" collapsed="false">
      <c r="B28" s="27"/>
      <c r="C28" s="54" t="str">
        <f aca="false">IF(Blanco=TRUE(),"","e_mail: " &amp; ' Derechos de Inscripción '!H25)</f>
        <v>e_mail: accomarcadenijar@gmail.com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28"/>
      <c r="R28" s="55" t="s">
        <v>17</v>
      </c>
      <c r="S28" s="55"/>
      <c r="T28" s="55"/>
      <c r="U28" s="55"/>
      <c r="V28" s="56"/>
      <c r="W28" s="56"/>
      <c r="X28" s="56"/>
      <c r="Y28" s="56"/>
      <c r="Z28" s="56"/>
      <c r="AA28" s="52"/>
      <c r="AB28" s="52"/>
      <c r="AC28" s="52"/>
      <c r="AD28" s="52"/>
      <c r="AE28" s="53"/>
      <c r="AF28" s="53"/>
      <c r="AG28" s="53"/>
      <c r="AH28" s="32"/>
    </row>
    <row r="29" customFormat="false" ht="6" hidden="false" customHeight="true" outlineLevel="0" collapsed="false">
      <c r="B29" s="27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28"/>
      <c r="R29" s="55"/>
      <c r="S29" s="55"/>
      <c r="T29" s="55"/>
      <c r="U29" s="55"/>
      <c r="V29" s="56"/>
      <c r="W29" s="56"/>
      <c r="X29" s="56"/>
      <c r="Y29" s="56"/>
      <c r="Z29" s="56"/>
      <c r="AA29" s="52"/>
      <c r="AB29" s="52"/>
      <c r="AC29" s="52"/>
      <c r="AD29" s="52"/>
      <c r="AE29" s="53"/>
      <c r="AF29" s="53"/>
      <c r="AG29" s="53"/>
      <c r="AH29" s="32"/>
    </row>
    <row r="30" customFormat="false" ht="6" hidden="false" customHeight="true" outlineLevel="0" collapsed="false">
      <c r="B30" s="27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28"/>
      <c r="R30" s="55"/>
      <c r="S30" s="55"/>
      <c r="T30" s="55"/>
      <c r="U30" s="55"/>
      <c r="V30" s="56"/>
      <c r="W30" s="56"/>
      <c r="X30" s="56"/>
      <c r="Y30" s="56"/>
      <c r="Z30" s="56"/>
      <c r="AA30" s="52"/>
      <c r="AB30" s="52"/>
      <c r="AC30" s="52"/>
      <c r="AD30" s="52"/>
      <c r="AE30" s="53"/>
      <c r="AF30" s="53"/>
      <c r="AG30" s="53"/>
      <c r="AH30" s="32"/>
    </row>
    <row r="31" customFormat="false" ht="3.75" hidden="false" customHeight="true" outlineLevel="0" collapsed="false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32"/>
    </row>
    <row r="32" customFormat="false" ht="19.95" hidden="false" customHeight="true" outlineLevel="0" collapsed="false">
      <c r="B32" s="27"/>
      <c r="C32" s="57" t="s">
        <v>18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32"/>
    </row>
    <row r="33" customFormat="false" ht="3.75" hidden="false" customHeight="true" outlineLevel="0" collapsed="false">
      <c r="B33" s="27"/>
      <c r="C33" s="5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32"/>
    </row>
    <row r="34" customFormat="false" ht="12" hidden="false" customHeight="true" outlineLevel="0" collapsed="false">
      <c r="B34" s="27"/>
      <c r="C34" s="59" t="s">
        <v>19</v>
      </c>
      <c r="D34" s="60" t="s">
        <v>20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2"/>
      <c r="Q34" s="63" t="s">
        <v>21</v>
      </c>
      <c r="R34" s="63"/>
      <c r="S34" s="63"/>
      <c r="T34" s="63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4"/>
      <c r="AH34" s="32"/>
    </row>
    <row r="35" customFormat="false" ht="18" hidden="false" customHeight="true" outlineLevel="0" collapsed="false">
      <c r="B35" s="27"/>
      <c r="C35" s="59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32"/>
    </row>
    <row r="36" customFormat="false" ht="12" hidden="false" customHeight="true" outlineLevel="0" collapsed="false">
      <c r="B36" s="27"/>
      <c r="C36" s="59"/>
      <c r="D36" s="67" t="s">
        <v>22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68"/>
      <c r="Q36" s="69" t="s">
        <v>23</v>
      </c>
      <c r="R36" s="69"/>
      <c r="S36" s="69"/>
      <c r="T36" s="69"/>
      <c r="U36" s="70"/>
      <c r="V36" s="71" t="s">
        <v>24</v>
      </c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32"/>
    </row>
    <row r="37" customFormat="false" ht="18" hidden="false" customHeight="true" outlineLevel="0" collapsed="false">
      <c r="B37" s="27"/>
      <c r="C37" s="59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5"/>
      <c r="R37" s="75"/>
      <c r="S37" s="75"/>
      <c r="T37" s="75"/>
      <c r="U37" s="75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32"/>
    </row>
    <row r="38" customFormat="false" ht="15" hidden="false" customHeight="true" outlineLevel="0" collapsed="false">
      <c r="B38" s="27"/>
      <c r="C38" s="59"/>
      <c r="D38" s="77" t="s">
        <v>25</v>
      </c>
      <c r="E38" s="78"/>
      <c r="F38" s="78"/>
      <c r="G38" s="78"/>
      <c r="H38" s="78"/>
      <c r="I38" s="70"/>
      <c r="J38" s="69" t="s">
        <v>26</v>
      </c>
      <c r="K38" s="78"/>
      <c r="L38" s="78"/>
      <c r="M38" s="78"/>
      <c r="N38" s="78"/>
      <c r="O38" s="78"/>
      <c r="P38" s="70"/>
      <c r="Q38" s="69" t="s">
        <v>27</v>
      </c>
      <c r="R38" s="78"/>
      <c r="S38" s="78"/>
      <c r="T38" s="78"/>
      <c r="U38" s="78"/>
      <c r="V38" s="78"/>
      <c r="W38" s="78"/>
      <c r="X38" s="78"/>
      <c r="Y38" s="71" t="s">
        <v>28</v>
      </c>
      <c r="Z38" s="69"/>
      <c r="AA38" s="78"/>
      <c r="AB38" s="78"/>
      <c r="AC38" s="70"/>
      <c r="AD38" s="69" t="s">
        <v>29</v>
      </c>
      <c r="AE38" s="69"/>
      <c r="AF38" s="78"/>
      <c r="AG38" s="79"/>
      <c r="AH38" s="32"/>
    </row>
    <row r="39" customFormat="false" ht="18" hidden="false" customHeight="true" outlineLevel="0" collapsed="false">
      <c r="B39" s="27"/>
      <c r="C39" s="59"/>
      <c r="D39" s="74"/>
      <c r="E39" s="74"/>
      <c r="F39" s="74"/>
      <c r="G39" s="74"/>
      <c r="H39" s="74"/>
      <c r="I39" s="74"/>
      <c r="J39" s="80"/>
      <c r="K39" s="80"/>
      <c r="L39" s="80"/>
      <c r="M39" s="80"/>
      <c r="N39" s="80"/>
      <c r="O39" s="80"/>
      <c r="P39" s="80"/>
      <c r="Q39" s="81"/>
      <c r="R39" s="81"/>
      <c r="S39" s="81"/>
      <c r="T39" s="81"/>
      <c r="U39" s="81"/>
      <c r="V39" s="81"/>
      <c r="W39" s="81"/>
      <c r="X39" s="81"/>
      <c r="Y39" s="82"/>
      <c r="Z39" s="82"/>
      <c r="AA39" s="82"/>
      <c r="AB39" s="82"/>
      <c r="AC39" s="82"/>
      <c r="AD39" s="83"/>
      <c r="AE39" s="83"/>
      <c r="AF39" s="83"/>
      <c r="AG39" s="83"/>
      <c r="AH39" s="32"/>
    </row>
    <row r="40" customFormat="false" ht="15" hidden="false" customHeight="true" outlineLevel="0" collapsed="false">
      <c r="B40" s="27"/>
      <c r="C40" s="59"/>
      <c r="D40" s="67" t="s">
        <v>30</v>
      </c>
      <c r="E40" s="40"/>
      <c r="F40" s="40"/>
      <c r="G40" s="40"/>
      <c r="H40" s="68"/>
      <c r="I40" s="84" t="s">
        <v>30</v>
      </c>
      <c r="J40" s="40"/>
      <c r="K40" s="40"/>
      <c r="L40" s="40"/>
      <c r="M40" s="68"/>
      <c r="N40" s="84" t="s">
        <v>31</v>
      </c>
      <c r="O40" s="40"/>
      <c r="P40" s="40"/>
      <c r="Q40" s="40"/>
      <c r="R40" s="40"/>
      <c r="S40" s="40"/>
      <c r="T40" s="40"/>
      <c r="U40" s="68"/>
      <c r="V40" s="85" t="s">
        <v>32</v>
      </c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86"/>
      <c r="AH40" s="32"/>
    </row>
    <row r="41" customFormat="false" ht="18" hidden="false" customHeight="true" outlineLevel="0" collapsed="false">
      <c r="B41" s="27"/>
      <c r="C41" s="59"/>
      <c r="D41" s="87"/>
      <c r="E41" s="87"/>
      <c r="F41" s="87"/>
      <c r="G41" s="87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32"/>
    </row>
    <row r="42" customFormat="false" ht="3.75" hidden="false" customHeight="true" outlineLevel="0" collapsed="false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32"/>
    </row>
    <row r="43" customFormat="false" ht="12" hidden="false" customHeight="true" outlineLevel="0" collapsed="false">
      <c r="B43" s="27"/>
      <c r="C43" s="59" t="s">
        <v>33</v>
      </c>
      <c r="D43" s="90" t="s">
        <v>34</v>
      </c>
      <c r="E43" s="25"/>
      <c r="F43" s="25"/>
      <c r="G43" s="25"/>
      <c r="H43" s="25"/>
      <c r="I43" s="25"/>
      <c r="J43" s="25"/>
      <c r="K43" s="25"/>
      <c r="L43" s="91" t="s">
        <v>35</v>
      </c>
      <c r="M43" s="25"/>
      <c r="N43" s="25"/>
      <c r="O43" s="25"/>
      <c r="P43" s="25"/>
      <c r="Q43" s="92"/>
      <c r="R43" s="25"/>
      <c r="S43" s="25"/>
      <c r="T43" s="25"/>
      <c r="U43" s="93"/>
      <c r="V43" s="91" t="s">
        <v>36</v>
      </c>
      <c r="W43" s="25"/>
      <c r="X43" s="25"/>
      <c r="Y43" s="25"/>
      <c r="Z43" s="25"/>
      <c r="AA43" s="25"/>
      <c r="AB43" s="25"/>
      <c r="AC43" s="25"/>
      <c r="AD43" s="25"/>
      <c r="AE43" s="25"/>
      <c r="AF43" s="94" t="s">
        <v>37</v>
      </c>
      <c r="AG43" s="94"/>
      <c r="AH43" s="32"/>
    </row>
    <row r="44" customFormat="false" ht="18" hidden="false" customHeight="true" outlineLevel="0" collapsed="false">
      <c r="B44" s="27"/>
      <c r="C44" s="59"/>
      <c r="D44" s="65"/>
      <c r="E44" s="65"/>
      <c r="F44" s="65"/>
      <c r="G44" s="65"/>
      <c r="H44" s="65"/>
      <c r="I44" s="65"/>
      <c r="J44" s="65"/>
      <c r="K44" s="6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7"/>
      <c r="AG44" s="97"/>
      <c r="AH44" s="32"/>
    </row>
    <row r="45" customFormat="false" ht="12" hidden="false" customHeight="true" outlineLevel="0" collapsed="false">
      <c r="B45" s="27"/>
      <c r="C45" s="59"/>
      <c r="D45" s="98" t="s">
        <v>22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99"/>
      <c r="Q45" s="100" t="s">
        <v>23</v>
      </c>
      <c r="R45" s="100"/>
      <c r="S45" s="100"/>
      <c r="T45" s="100"/>
      <c r="U45" s="101"/>
      <c r="V45" s="102" t="s">
        <v>24</v>
      </c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4"/>
      <c r="AH45" s="32"/>
    </row>
    <row r="46" customFormat="false" ht="18" hidden="false" customHeight="true" outlineLevel="0" collapsed="false">
      <c r="B46" s="27"/>
      <c r="C46" s="59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5"/>
      <c r="R46" s="75"/>
      <c r="S46" s="75"/>
      <c r="T46" s="75"/>
      <c r="U46" s="75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32"/>
    </row>
    <row r="47" customFormat="false" ht="15" hidden="false" customHeight="true" outlineLevel="0" collapsed="false">
      <c r="B47" s="27"/>
      <c r="C47" s="59"/>
      <c r="D47" s="77" t="s">
        <v>25</v>
      </c>
      <c r="E47" s="78"/>
      <c r="F47" s="78"/>
      <c r="G47" s="78"/>
      <c r="H47" s="78"/>
      <c r="I47" s="70"/>
      <c r="J47" s="69" t="s">
        <v>26</v>
      </c>
      <c r="K47" s="78"/>
      <c r="L47" s="78"/>
      <c r="M47" s="78"/>
      <c r="N47" s="78"/>
      <c r="O47" s="78"/>
      <c r="P47" s="70"/>
      <c r="Q47" s="69" t="s">
        <v>38</v>
      </c>
      <c r="R47" s="78"/>
      <c r="S47" s="78"/>
      <c r="T47" s="78"/>
      <c r="U47" s="78"/>
      <c r="V47" s="78"/>
      <c r="W47" s="78"/>
      <c r="X47" s="78"/>
      <c r="Y47" s="71" t="s">
        <v>28</v>
      </c>
      <c r="Z47" s="69"/>
      <c r="AA47" s="78"/>
      <c r="AB47" s="78"/>
      <c r="AC47" s="70"/>
      <c r="AD47" s="105" t="s">
        <v>39</v>
      </c>
      <c r="AE47" s="105"/>
      <c r="AF47" s="105"/>
      <c r="AG47" s="105"/>
      <c r="AH47" s="32"/>
    </row>
    <row r="48" customFormat="false" ht="18" hidden="false" customHeight="true" outlineLevel="0" collapsed="false">
      <c r="B48" s="27"/>
      <c r="C48" s="59"/>
      <c r="D48" s="74"/>
      <c r="E48" s="74"/>
      <c r="F48" s="74"/>
      <c r="G48" s="74"/>
      <c r="H48" s="74"/>
      <c r="I48" s="74"/>
      <c r="J48" s="80"/>
      <c r="K48" s="80"/>
      <c r="L48" s="80"/>
      <c r="M48" s="80"/>
      <c r="N48" s="80"/>
      <c r="O48" s="80"/>
      <c r="P48" s="80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7"/>
      <c r="AE48" s="107"/>
      <c r="AF48" s="107"/>
      <c r="AG48" s="108" t="str">
        <f aca="false">IF($AD$48&gt;=$AH$115,"JR","")</f>
        <v/>
      </c>
      <c r="AH48" s="32"/>
    </row>
    <row r="49" customFormat="false" ht="15" hidden="false" customHeight="true" outlineLevel="0" collapsed="false">
      <c r="B49" s="27"/>
      <c r="C49" s="59"/>
      <c r="D49" s="67" t="s">
        <v>30</v>
      </c>
      <c r="E49" s="40"/>
      <c r="F49" s="40"/>
      <c r="G49" s="40"/>
      <c r="H49" s="68"/>
      <c r="I49" s="84" t="s">
        <v>30</v>
      </c>
      <c r="J49" s="40"/>
      <c r="K49" s="40"/>
      <c r="L49" s="40"/>
      <c r="M49" s="68"/>
      <c r="N49" s="84" t="s">
        <v>31</v>
      </c>
      <c r="O49" s="40"/>
      <c r="P49" s="40"/>
      <c r="Q49" s="40"/>
      <c r="R49" s="40"/>
      <c r="S49" s="40"/>
      <c r="T49" s="40"/>
      <c r="U49" s="68"/>
      <c r="V49" s="85" t="s">
        <v>32</v>
      </c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86"/>
      <c r="AH49" s="32"/>
    </row>
    <row r="50" customFormat="false" ht="18" hidden="false" customHeight="true" outlineLevel="0" collapsed="false">
      <c r="B50" s="27"/>
      <c r="C50" s="59"/>
      <c r="D50" s="109"/>
      <c r="E50" s="109"/>
      <c r="F50" s="109"/>
      <c r="G50" s="109"/>
      <c r="H50" s="109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32"/>
    </row>
    <row r="51" customFormat="false" ht="3.75" hidden="false" customHeight="true" outlineLevel="0" collapsed="false"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32"/>
    </row>
    <row r="52" customFormat="false" ht="12" hidden="false" customHeight="true" outlineLevel="0" collapsed="false">
      <c r="B52" s="27"/>
      <c r="C52" s="59" t="s">
        <v>40</v>
      </c>
      <c r="D52" s="90" t="s">
        <v>34</v>
      </c>
      <c r="E52" s="25"/>
      <c r="F52" s="25"/>
      <c r="G52" s="25"/>
      <c r="H52" s="25"/>
      <c r="I52" s="25"/>
      <c r="J52" s="25"/>
      <c r="K52" s="25"/>
      <c r="L52" s="91" t="s">
        <v>35</v>
      </c>
      <c r="M52" s="25"/>
      <c r="N52" s="25"/>
      <c r="O52" s="25"/>
      <c r="P52" s="25"/>
      <c r="Q52" s="92"/>
      <c r="R52" s="25"/>
      <c r="S52" s="25"/>
      <c r="T52" s="25"/>
      <c r="U52" s="93"/>
      <c r="V52" s="91" t="s">
        <v>36</v>
      </c>
      <c r="W52" s="25"/>
      <c r="X52" s="25"/>
      <c r="Y52" s="25"/>
      <c r="Z52" s="25"/>
      <c r="AA52" s="25"/>
      <c r="AB52" s="25"/>
      <c r="AC52" s="25"/>
      <c r="AD52" s="25"/>
      <c r="AE52" s="25"/>
      <c r="AF52" s="94" t="s">
        <v>37</v>
      </c>
      <c r="AG52" s="94"/>
      <c r="AH52" s="32"/>
    </row>
    <row r="53" customFormat="false" ht="18" hidden="false" customHeight="true" outlineLevel="0" collapsed="false">
      <c r="B53" s="27"/>
      <c r="C53" s="59"/>
      <c r="D53" s="106"/>
      <c r="E53" s="106"/>
      <c r="F53" s="106"/>
      <c r="G53" s="106"/>
      <c r="H53" s="106"/>
      <c r="I53" s="106"/>
      <c r="J53" s="106"/>
      <c r="K53" s="106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7"/>
      <c r="AG53" s="97"/>
      <c r="AH53" s="32"/>
    </row>
    <row r="54" customFormat="false" ht="12" hidden="false" customHeight="true" outlineLevel="0" collapsed="false">
      <c r="B54" s="27"/>
      <c r="C54" s="59"/>
      <c r="D54" s="98" t="s">
        <v>22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99"/>
      <c r="Q54" s="100" t="s">
        <v>23</v>
      </c>
      <c r="R54" s="100"/>
      <c r="S54" s="100"/>
      <c r="T54" s="100"/>
      <c r="U54" s="101"/>
      <c r="V54" s="102" t="s">
        <v>24</v>
      </c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/>
      <c r="AH54" s="32"/>
    </row>
    <row r="55" customFormat="false" ht="18" hidden="false" customHeight="true" outlineLevel="0" collapsed="false">
      <c r="B55" s="27"/>
      <c r="C55" s="59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5"/>
      <c r="R55" s="75"/>
      <c r="S55" s="75"/>
      <c r="T55" s="75"/>
      <c r="U55" s="75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32"/>
    </row>
    <row r="56" customFormat="false" ht="15" hidden="false" customHeight="true" outlineLevel="0" collapsed="false">
      <c r="B56" s="27"/>
      <c r="C56" s="59"/>
      <c r="D56" s="77" t="s">
        <v>25</v>
      </c>
      <c r="E56" s="78"/>
      <c r="F56" s="78"/>
      <c r="G56" s="78"/>
      <c r="H56" s="78"/>
      <c r="I56" s="70"/>
      <c r="J56" s="69" t="s">
        <v>26</v>
      </c>
      <c r="K56" s="78"/>
      <c r="L56" s="78"/>
      <c r="M56" s="78"/>
      <c r="N56" s="78"/>
      <c r="O56" s="78"/>
      <c r="P56" s="70"/>
      <c r="Q56" s="69" t="s">
        <v>38</v>
      </c>
      <c r="R56" s="78"/>
      <c r="S56" s="78"/>
      <c r="T56" s="78"/>
      <c r="U56" s="78"/>
      <c r="V56" s="78"/>
      <c r="W56" s="78"/>
      <c r="X56" s="78"/>
      <c r="Y56" s="71" t="s">
        <v>28</v>
      </c>
      <c r="Z56" s="69"/>
      <c r="AA56" s="78"/>
      <c r="AB56" s="78"/>
      <c r="AC56" s="70"/>
      <c r="AD56" s="105" t="s">
        <v>39</v>
      </c>
      <c r="AE56" s="105"/>
      <c r="AF56" s="105"/>
      <c r="AG56" s="105"/>
      <c r="AH56" s="32"/>
    </row>
    <row r="57" customFormat="false" ht="18" hidden="false" customHeight="true" outlineLevel="0" collapsed="false">
      <c r="B57" s="27"/>
      <c r="C57" s="59"/>
      <c r="D57" s="74"/>
      <c r="E57" s="74"/>
      <c r="F57" s="74"/>
      <c r="G57" s="74"/>
      <c r="H57" s="74"/>
      <c r="I57" s="74"/>
      <c r="J57" s="80"/>
      <c r="K57" s="80"/>
      <c r="L57" s="80"/>
      <c r="M57" s="80"/>
      <c r="N57" s="80"/>
      <c r="O57" s="80"/>
      <c r="P57" s="80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7"/>
      <c r="AE57" s="107"/>
      <c r="AF57" s="107"/>
      <c r="AG57" s="108" t="str">
        <f aca="false">IF(AD57&gt;=$AH$115,"JR","")</f>
        <v/>
      </c>
      <c r="AH57" s="32"/>
    </row>
    <row r="58" customFormat="false" ht="15" hidden="false" customHeight="true" outlineLevel="0" collapsed="false">
      <c r="B58" s="27"/>
      <c r="C58" s="59"/>
      <c r="D58" s="67" t="s">
        <v>30</v>
      </c>
      <c r="E58" s="40"/>
      <c r="F58" s="40"/>
      <c r="G58" s="40"/>
      <c r="H58" s="68"/>
      <c r="I58" s="84" t="s">
        <v>30</v>
      </c>
      <c r="J58" s="40"/>
      <c r="K58" s="40"/>
      <c r="L58" s="40"/>
      <c r="M58" s="68"/>
      <c r="N58" s="84" t="s">
        <v>31</v>
      </c>
      <c r="O58" s="40"/>
      <c r="P58" s="40"/>
      <c r="Q58" s="40"/>
      <c r="R58" s="40"/>
      <c r="S58" s="40"/>
      <c r="T58" s="40"/>
      <c r="U58" s="68"/>
      <c r="V58" s="85" t="s">
        <v>32</v>
      </c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86"/>
      <c r="AH58" s="32"/>
    </row>
    <row r="59" customFormat="false" ht="18" hidden="false" customHeight="true" outlineLevel="0" collapsed="false">
      <c r="B59" s="27"/>
      <c r="C59" s="59"/>
      <c r="D59" s="110"/>
      <c r="E59" s="110"/>
      <c r="F59" s="110"/>
      <c r="G59" s="110"/>
      <c r="H59" s="110"/>
      <c r="I59" s="111"/>
      <c r="J59" s="111"/>
      <c r="K59" s="111"/>
      <c r="L59" s="111"/>
      <c r="M59" s="111"/>
      <c r="N59" s="88"/>
      <c r="O59" s="88"/>
      <c r="P59" s="88"/>
      <c r="Q59" s="88"/>
      <c r="R59" s="88"/>
      <c r="S59" s="88"/>
      <c r="T59" s="88"/>
      <c r="U59" s="88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32"/>
    </row>
    <row r="60" customFormat="false" ht="3.75" hidden="false" customHeight="true" outlineLevel="0" collapsed="false">
      <c r="B60" s="27"/>
      <c r="C60" s="28"/>
      <c r="D60" s="58"/>
      <c r="E60" s="58"/>
      <c r="F60" s="58"/>
      <c r="G60" s="58"/>
      <c r="H60" s="58"/>
      <c r="I60" s="5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32"/>
    </row>
    <row r="61" customFormat="false" ht="19.95" hidden="false" customHeight="true" outlineLevel="0" collapsed="false">
      <c r="B61" s="27"/>
      <c r="C61" s="57" t="s">
        <v>41</v>
      </c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32"/>
    </row>
    <row r="62" customFormat="false" ht="3" hidden="false" customHeight="true" outlineLevel="0" collapsed="false"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32"/>
    </row>
    <row r="63" customFormat="false" ht="11.25" hidden="false" customHeight="true" outlineLevel="0" collapsed="false">
      <c r="B63" s="27"/>
      <c r="C63" s="90" t="s">
        <v>42</v>
      </c>
      <c r="D63" s="25"/>
      <c r="E63" s="25"/>
      <c r="F63" s="25"/>
      <c r="G63" s="25"/>
      <c r="H63" s="112"/>
      <c r="I63" s="113"/>
      <c r="J63" s="114" t="s">
        <v>43</v>
      </c>
      <c r="K63" s="115"/>
      <c r="L63" s="115"/>
      <c r="M63" s="115"/>
      <c r="N63" s="115"/>
      <c r="O63" s="115"/>
      <c r="P63" s="115"/>
      <c r="Q63" s="116" t="s">
        <v>44</v>
      </c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32"/>
    </row>
    <row r="64" customFormat="false" ht="18.75" hidden="false" customHeight="true" outlineLevel="0" collapsed="false">
      <c r="B64" s="117"/>
      <c r="C64" s="118"/>
      <c r="D64" s="118"/>
      <c r="E64" s="118"/>
      <c r="F64" s="118"/>
      <c r="G64" s="118"/>
      <c r="H64" s="118"/>
      <c r="I64" s="118"/>
      <c r="J64" s="97"/>
      <c r="K64" s="97"/>
      <c r="L64" s="97"/>
      <c r="M64" s="97"/>
      <c r="N64" s="97"/>
      <c r="O64" s="97"/>
      <c r="P64" s="97"/>
      <c r="Q64" s="119" t="e">
        <f aca="false">VLOOKUP(' Datos de Organizadores '!P31,' Datos de Organizadores '!Q28:T39,2)</f>
        <v>#N/A</v>
      </c>
      <c r="R64" s="119"/>
      <c r="S64" s="119"/>
      <c r="T64" s="119"/>
      <c r="U64" s="119"/>
      <c r="V64" s="119"/>
      <c r="W64" s="119"/>
      <c r="X64" s="119"/>
      <c r="Y64" s="119"/>
      <c r="Z64" s="119"/>
      <c r="AA64" s="120" t="str">
        <f aca="false">IF(Q68="H",VLOOKUP(' Datos de Organizadores '!W28,' Datos de Organizadores '!V29:X40,3)," ")</f>
        <v> </v>
      </c>
      <c r="AB64" s="120"/>
      <c r="AC64" s="120"/>
      <c r="AD64" s="120"/>
      <c r="AE64" s="120"/>
      <c r="AF64" s="120"/>
      <c r="AG64" s="120"/>
      <c r="AH64" s="32"/>
    </row>
    <row r="65" customFormat="false" ht="18.75" hidden="false" customHeight="true" outlineLevel="0" collapsed="false">
      <c r="B65" s="27"/>
      <c r="C65" s="98" t="s">
        <v>45</v>
      </c>
      <c r="D65" s="28"/>
      <c r="E65" s="28"/>
      <c r="F65" s="28"/>
      <c r="G65" s="28"/>
      <c r="H65" s="121"/>
      <c r="I65" s="122"/>
      <c r="J65" s="123" t="s">
        <v>46</v>
      </c>
      <c r="K65" s="123"/>
      <c r="L65" s="123"/>
      <c r="M65" s="123"/>
      <c r="N65" s="124" t="s">
        <v>47</v>
      </c>
      <c r="O65" s="124"/>
      <c r="P65" s="124"/>
      <c r="Q65" s="125" t="str">
        <f aca="false">IF(Campeonato=2,"",IF(Grupo=1,"",AGRUP))</f>
        <v/>
      </c>
      <c r="R65" s="125"/>
      <c r="S65" s="125"/>
      <c r="T65" s="125"/>
      <c r="U65" s="125"/>
      <c r="V65" s="125"/>
      <c r="W65" s="125"/>
      <c r="X65" s="125"/>
      <c r="Y65" s="125"/>
      <c r="Z65" s="125"/>
      <c r="AA65" s="126" t="s">
        <v>48</v>
      </c>
      <c r="AB65" s="126"/>
      <c r="AC65" s="126"/>
      <c r="AD65" s="126"/>
      <c r="AE65" s="126"/>
      <c r="AF65" s="126"/>
      <c r="AG65" s="126"/>
      <c r="AH65" s="32"/>
    </row>
    <row r="66" customFormat="false" ht="18" hidden="false" customHeight="true" outlineLevel="0" collapsed="false">
      <c r="B66" s="117"/>
      <c r="C66" s="118"/>
      <c r="D66" s="118"/>
      <c r="E66" s="118"/>
      <c r="F66" s="118"/>
      <c r="G66" s="118"/>
      <c r="H66" s="118"/>
      <c r="I66" s="118"/>
      <c r="J66" s="95"/>
      <c r="K66" s="95"/>
      <c r="L66" s="95"/>
      <c r="M66" s="95"/>
      <c r="N66" s="127"/>
      <c r="O66" s="127"/>
      <c r="P66" s="127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8"/>
      <c r="AB66" s="128"/>
      <c r="AC66" s="128"/>
      <c r="AD66" s="128"/>
      <c r="AE66" s="128"/>
      <c r="AF66" s="128"/>
      <c r="AG66" s="128"/>
      <c r="AH66" s="32"/>
    </row>
    <row r="67" customFormat="false" ht="15" hidden="false" customHeight="true" outlineLevel="0" collapsed="false">
      <c r="B67" s="27"/>
      <c r="C67" s="129" t="s">
        <v>49</v>
      </c>
      <c r="D67" s="129"/>
      <c r="E67" s="129" t="s">
        <v>50</v>
      </c>
      <c r="F67" s="129"/>
      <c r="G67" s="129"/>
      <c r="H67" s="129"/>
      <c r="I67" s="129"/>
      <c r="J67" s="100" t="s">
        <v>51</v>
      </c>
      <c r="K67" s="28"/>
      <c r="L67" s="28"/>
      <c r="M67" s="28"/>
      <c r="N67" s="130"/>
      <c r="O67" s="130"/>
      <c r="P67" s="130"/>
      <c r="Q67" s="131" t="s">
        <v>52</v>
      </c>
      <c r="R67" s="131"/>
      <c r="S67" s="131"/>
      <c r="T67" s="131"/>
      <c r="U67" s="131"/>
      <c r="V67" s="131"/>
      <c r="W67" s="132" t="s">
        <v>53</v>
      </c>
      <c r="X67" s="132"/>
      <c r="Y67" s="132"/>
      <c r="Z67" s="132"/>
      <c r="AA67" s="133" t="s">
        <v>54</v>
      </c>
      <c r="AB67" s="133"/>
      <c r="AC67" s="133"/>
      <c r="AD67" s="133"/>
      <c r="AE67" s="133"/>
      <c r="AF67" s="133"/>
      <c r="AG67" s="133"/>
      <c r="AH67" s="32"/>
    </row>
    <row r="68" customFormat="false" ht="18" hidden="false" customHeight="true" outlineLevel="0" collapsed="false">
      <c r="B68" s="117"/>
      <c r="C68" s="134"/>
      <c r="D68" s="134"/>
      <c r="E68" s="135"/>
      <c r="F68" s="135"/>
      <c r="G68" s="135"/>
      <c r="H68" s="135"/>
      <c r="I68" s="135"/>
      <c r="J68" s="136"/>
      <c r="K68" s="137"/>
      <c r="L68" s="137"/>
      <c r="M68" s="137"/>
      <c r="N68" s="137"/>
      <c r="O68" s="137"/>
      <c r="P68" s="138"/>
      <c r="Q68" s="139" t="str">
        <f aca="false">IF(Campeonato=2,"",IF(Grupo=1,"",' Datos de Organizadores '!Q31))</f>
        <v/>
      </c>
      <c r="R68" s="139"/>
      <c r="S68" s="139"/>
      <c r="T68" s="139"/>
      <c r="U68" s="139"/>
      <c r="V68" s="139"/>
      <c r="W68" s="140" t="str">
        <f aca="false">CLASE</f>
        <v/>
      </c>
      <c r="X68" s="140"/>
      <c r="Y68" s="140"/>
      <c r="Z68" s="140"/>
      <c r="AA68" s="141"/>
      <c r="AB68" s="142"/>
      <c r="AC68" s="143"/>
      <c r="AD68" s="143"/>
      <c r="AE68" s="143"/>
      <c r="AF68" s="143"/>
      <c r="AG68" s="144"/>
      <c r="AH68" s="32"/>
    </row>
    <row r="69" customFormat="false" ht="15" hidden="false" customHeight="true" outlineLevel="0" collapsed="false">
      <c r="B69" s="117"/>
      <c r="C69" s="145" t="s">
        <v>55</v>
      </c>
      <c r="D69" s="146"/>
      <c r="E69" s="146"/>
      <c r="F69" s="146"/>
      <c r="G69" s="146"/>
      <c r="H69" s="147"/>
      <c r="I69" s="148"/>
      <c r="J69" s="102" t="s">
        <v>56</v>
      </c>
      <c r="K69" s="28"/>
      <c r="L69" s="28"/>
      <c r="M69" s="28"/>
      <c r="N69" s="28"/>
      <c r="O69" s="121"/>
      <c r="P69" s="149"/>
      <c r="Q69" s="139"/>
      <c r="R69" s="139"/>
      <c r="S69" s="139"/>
      <c r="T69" s="139"/>
      <c r="U69" s="139"/>
      <c r="V69" s="139"/>
      <c r="W69" s="140"/>
      <c r="X69" s="140"/>
      <c r="Y69" s="140"/>
      <c r="Z69" s="140"/>
      <c r="AA69" s="141"/>
      <c r="AB69" s="150"/>
      <c r="AC69" s="151"/>
      <c r="AD69" s="152"/>
      <c r="AE69" s="152"/>
      <c r="AF69" s="152"/>
      <c r="AG69" s="153"/>
      <c r="AH69" s="32"/>
    </row>
    <row r="70" customFormat="false" ht="18" hidden="false" customHeight="true" outlineLevel="0" collapsed="false">
      <c r="B70" s="27"/>
      <c r="C70" s="154" t="n">
        <f aca="false">IF(Turbo=2,VALUE(CILINDRADA),ROUND(VALUE(CILINDRADA)*1.7,0))</f>
        <v>0</v>
      </c>
      <c r="D70" s="154"/>
      <c r="E70" s="154"/>
      <c r="F70" s="154"/>
      <c r="G70" s="154"/>
      <c r="H70" s="154"/>
      <c r="I70" s="154"/>
      <c r="J70" s="155"/>
      <c r="K70" s="155"/>
      <c r="L70" s="155"/>
      <c r="M70" s="155"/>
      <c r="N70" s="155"/>
      <c r="O70" s="155"/>
      <c r="P70" s="155"/>
      <c r="Q70" s="139"/>
      <c r="R70" s="139"/>
      <c r="S70" s="139"/>
      <c r="T70" s="139"/>
      <c r="U70" s="139"/>
      <c r="V70" s="139"/>
      <c r="W70" s="140"/>
      <c r="X70" s="140"/>
      <c r="Y70" s="140"/>
      <c r="Z70" s="140"/>
      <c r="AA70" s="156"/>
      <c r="AB70" s="157"/>
      <c r="AC70" s="157"/>
      <c r="AD70" s="157"/>
      <c r="AE70" s="157"/>
      <c r="AF70" s="157"/>
      <c r="AG70" s="158"/>
      <c r="AH70" s="32"/>
    </row>
    <row r="71" customFormat="false" ht="3.75" hidden="false" customHeight="true" outlineLevel="0" collapsed="false">
      <c r="B71" s="27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60"/>
      <c r="AF71" s="160"/>
      <c r="AG71" s="160"/>
      <c r="AH71" s="32"/>
    </row>
    <row r="72" customFormat="false" ht="19.95" hidden="true" customHeight="true" outlineLevel="0" collapsed="false">
      <c r="B72" s="27"/>
      <c r="C72" s="161" t="s">
        <v>57</v>
      </c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32"/>
    </row>
    <row r="73" customFormat="false" ht="3.75" hidden="true" customHeight="true" outlineLevel="0" collapsed="false"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32"/>
    </row>
    <row r="74" customFormat="false" ht="18" hidden="true" customHeight="true" outlineLevel="0" collapsed="false">
      <c r="B74" s="27"/>
      <c r="C74" s="162" t="s">
        <v>58</v>
      </c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32"/>
    </row>
    <row r="75" customFormat="false" ht="15.75" hidden="true" customHeight="true" outlineLevel="0" collapsed="false">
      <c r="B75" s="27"/>
      <c r="C75" s="163" t="s">
        <v>59</v>
      </c>
      <c r="D75" s="143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5" t="s">
        <v>60</v>
      </c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32"/>
    </row>
    <row r="76" customFormat="false" ht="15.75" hidden="true" customHeight="true" outlineLevel="0" collapsed="false">
      <c r="B76" s="27"/>
      <c r="C76" s="163" t="s">
        <v>61</v>
      </c>
      <c r="D76" s="143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32"/>
    </row>
    <row r="77" customFormat="false" ht="15.75" hidden="true" customHeight="true" outlineLevel="0" collapsed="false">
      <c r="B77" s="27"/>
      <c r="C77" s="163" t="s">
        <v>62</v>
      </c>
      <c r="D77" s="143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28"/>
      <c r="R77" s="28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7"/>
      <c r="AH77" s="32"/>
    </row>
    <row r="78" customFormat="false" ht="15.75" hidden="true" customHeight="true" outlineLevel="0" collapsed="false">
      <c r="B78" s="27"/>
      <c r="C78" s="163" t="s">
        <v>63</v>
      </c>
      <c r="D78" s="143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28"/>
      <c r="R78" s="28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7"/>
      <c r="AH78" s="32"/>
    </row>
    <row r="79" customFormat="false" ht="15.75" hidden="true" customHeight="true" outlineLevel="0" collapsed="false">
      <c r="B79" s="27"/>
      <c r="C79" s="168" t="s">
        <v>64</v>
      </c>
      <c r="D79" s="168"/>
      <c r="E79" s="169"/>
      <c r="F79" s="169"/>
      <c r="G79" s="170" t="s">
        <v>25</v>
      </c>
      <c r="H79" s="171"/>
      <c r="I79" s="172"/>
      <c r="J79" s="172"/>
      <c r="K79" s="172"/>
      <c r="L79" s="172"/>
      <c r="M79" s="172"/>
      <c r="N79" s="172"/>
      <c r="O79" s="172"/>
      <c r="P79" s="172"/>
      <c r="Q79" s="171"/>
      <c r="R79" s="171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4"/>
      <c r="AH79" s="32"/>
    </row>
    <row r="80" customFormat="false" ht="6.75" hidden="false" customHeight="true" outlineLevel="0" collapsed="false"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32"/>
    </row>
    <row r="81" customFormat="false" ht="19.95" hidden="false" customHeight="true" outlineLevel="0" collapsed="false">
      <c r="B81" s="27"/>
      <c r="C81" s="57" t="s">
        <v>65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32"/>
    </row>
    <row r="82" customFormat="false" ht="3" hidden="false" customHeight="true" outlineLevel="0" collapsed="false"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32"/>
    </row>
    <row r="83" customFormat="false" ht="9" hidden="false" customHeight="true" outlineLevel="0" collapsed="false">
      <c r="B83" s="27"/>
      <c r="C83" s="175" t="s">
        <v>66</v>
      </c>
      <c r="D83" s="176" t="n">
        <f aca="false">VLOOKUP(' Derechos de Inscripción '!C16,' Datos de Organizadores '!$A$3:$M$10,12)</f>
        <v>44312</v>
      </c>
      <c r="E83" s="176"/>
      <c r="F83" s="176"/>
      <c r="G83" s="177" t="s">
        <v>67</v>
      </c>
      <c r="H83" s="177"/>
      <c r="I83" s="177"/>
      <c r="J83" s="177"/>
      <c r="K83" s="178" t="s">
        <v>68</v>
      </c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9" t="s">
        <v>69</v>
      </c>
      <c r="AD83" s="179"/>
      <c r="AE83" s="179"/>
      <c r="AF83" s="179"/>
      <c r="AG83" s="179"/>
      <c r="AH83" s="32"/>
    </row>
    <row r="84" customFormat="false" ht="6" hidden="false" customHeight="true" outlineLevel="0" collapsed="false">
      <c r="B84" s="27"/>
      <c r="C84" s="175"/>
      <c r="D84" s="176"/>
      <c r="E84" s="176"/>
      <c r="F84" s="176"/>
      <c r="G84" s="177"/>
      <c r="H84" s="177"/>
      <c r="I84" s="177"/>
      <c r="J84" s="177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9"/>
      <c r="AD84" s="179"/>
      <c r="AE84" s="179"/>
      <c r="AF84" s="179"/>
      <c r="AG84" s="179"/>
      <c r="AH84" s="32"/>
    </row>
    <row r="85" customFormat="false" ht="3" hidden="true" customHeight="true" outlineLevel="0" collapsed="false">
      <c r="B85" s="27"/>
      <c r="C85" s="180"/>
      <c r="D85" s="28"/>
      <c r="E85" s="28"/>
      <c r="F85" s="99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181"/>
      <c r="AD85" s="28"/>
      <c r="AE85" s="28"/>
      <c r="AF85" s="28"/>
      <c r="AG85" s="167"/>
      <c r="AH85" s="32"/>
    </row>
    <row r="86" customFormat="false" ht="3" hidden="false" customHeight="true" outlineLevel="0" collapsed="false">
      <c r="B86" s="27"/>
      <c r="C86" s="182" t="n">
        <f aca="false">IF(' Datos de Organizadores '!P4=2,' Derechos de Inscripción '!J29*2,' Derechos de Inscripción '!J29)</f>
        <v>200</v>
      </c>
      <c r="D86" s="182"/>
      <c r="E86" s="182"/>
      <c r="F86" s="182"/>
      <c r="G86" s="183" t="n">
        <f aca="false">50+C86</f>
        <v>250</v>
      </c>
      <c r="H86" s="183"/>
      <c r="I86" s="183"/>
      <c r="J86" s="183"/>
      <c r="K86" s="184" t="s">
        <v>70</v>
      </c>
      <c r="L86" s="184"/>
      <c r="M86" s="184"/>
      <c r="N86" s="185" t="n">
        <v>3856</v>
      </c>
      <c r="O86" s="185"/>
      <c r="P86" s="185"/>
      <c r="Q86" s="185"/>
      <c r="R86" s="186"/>
      <c r="S86" s="186"/>
      <c r="T86" s="186"/>
      <c r="U86" s="186"/>
      <c r="V86" s="187" t="s">
        <v>71</v>
      </c>
      <c r="W86" s="187"/>
      <c r="X86" s="187"/>
      <c r="Y86" s="187"/>
      <c r="Z86" s="187"/>
      <c r="AA86" s="187"/>
      <c r="AB86" s="187"/>
      <c r="AC86" s="188"/>
      <c r="AD86" s="188"/>
      <c r="AE86" s="188"/>
      <c r="AF86" s="188"/>
      <c r="AG86" s="188"/>
      <c r="AH86" s="32"/>
    </row>
    <row r="87" customFormat="false" ht="9" hidden="false" customHeight="true" outlineLevel="0" collapsed="false">
      <c r="B87" s="27"/>
      <c r="C87" s="182"/>
      <c r="D87" s="182"/>
      <c r="E87" s="182"/>
      <c r="F87" s="182"/>
      <c r="G87" s="183"/>
      <c r="H87" s="183"/>
      <c r="I87" s="183"/>
      <c r="J87" s="183"/>
      <c r="K87" s="184"/>
      <c r="L87" s="184"/>
      <c r="M87" s="184"/>
      <c r="N87" s="185"/>
      <c r="O87" s="185"/>
      <c r="P87" s="185"/>
      <c r="Q87" s="185"/>
      <c r="R87" s="189" t="n">
        <v>49</v>
      </c>
      <c r="S87" s="189"/>
      <c r="T87" s="189"/>
      <c r="U87" s="189"/>
      <c r="V87" s="187"/>
      <c r="W87" s="187"/>
      <c r="X87" s="187"/>
      <c r="Y87" s="187"/>
      <c r="Z87" s="187"/>
      <c r="AA87" s="187"/>
      <c r="AB87" s="187"/>
      <c r="AC87" s="188"/>
      <c r="AD87" s="188"/>
      <c r="AE87" s="188"/>
      <c r="AF87" s="188"/>
      <c r="AG87" s="188"/>
      <c r="AH87" s="32"/>
    </row>
    <row r="88" customFormat="false" ht="9" hidden="false" customHeight="true" outlineLevel="0" collapsed="false">
      <c r="B88" s="27"/>
      <c r="C88" s="182"/>
      <c r="D88" s="182"/>
      <c r="E88" s="182"/>
      <c r="F88" s="182"/>
      <c r="G88" s="183"/>
      <c r="H88" s="183"/>
      <c r="I88" s="183"/>
      <c r="J88" s="183"/>
      <c r="K88" s="184"/>
      <c r="L88" s="184"/>
      <c r="M88" s="184"/>
      <c r="N88" s="185"/>
      <c r="O88" s="185"/>
      <c r="P88" s="185"/>
      <c r="Q88" s="185"/>
      <c r="R88" s="189"/>
      <c r="S88" s="189"/>
      <c r="T88" s="189"/>
      <c r="U88" s="189"/>
      <c r="V88" s="187"/>
      <c r="W88" s="187"/>
      <c r="X88" s="187"/>
      <c r="Y88" s="187"/>
      <c r="Z88" s="187"/>
      <c r="AA88" s="187"/>
      <c r="AB88" s="187"/>
      <c r="AC88" s="188"/>
      <c r="AD88" s="188"/>
      <c r="AE88" s="188"/>
      <c r="AF88" s="188"/>
      <c r="AG88" s="188"/>
      <c r="AH88" s="32"/>
    </row>
    <row r="89" customFormat="false" ht="18" hidden="false" customHeight="true" outlineLevel="0" collapsed="false">
      <c r="B89" s="27"/>
      <c r="C89" s="182"/>
      <c r="D89" s="182"/>
      <c r="E89" s="182"/>
      <c r="F89" s="182"/>
      <c r="G89" s="183"/>
      <c r="H89" s="183"/>
      <c r="I89" s="183"/>
      <c r="J89" s="183"/>
      <c r="K89" s="184"/>
      <c r="L89" s="184"/>
      <c r="M89" s="184"/>
      <c r="N89" s="185"/>
      <c r="O89" s="185"/>
      <c r="P89" s="185"/>
      <c r="Q89" s="185"/>
      <c r="R89" s="189"/>
      <c r="S89" s="189"/>
      <c r="T89" s="189"/>
      <c r="U89" s="189"/>
      <c r="V89" s="187"/>
      <c r="W89" s="187"/>
      <c r="X89" s="187"/>
      <c r="Y89" s="187"/>
      <c r="Z89" s="187"/>
      <c r="AA89" s="187"/>
      <c r="AB89" s="187"/>
      <c r="AC89" s="188"/>
      <c r="AD89" s="188"/>
      <c r="AE89" s="188"/>
      <c r="AF89" s="188"/>
      <c r="AG89" s="188"/>
      <c r="AH89" s="32"/>
    </row>
    <row r="90" customFormat="false" ht="3" hidden="false" customHeight="true" outlineLevel="0" collapsed="false">
      <c r="B90" s="27"/>
      <c r="C90" s="182"/>
      <c r="D90" s="182"/>
      <c r="E90" s="182"/>
      <c r="F90" s="182"/>
      <c r="G90" s="183"/>
      <c r="H90" s="183"/>
      <c r="I90" s="183"/>
      <c r="J90" s="183"/>
      <c r="K90" s="184"/>
      <c r="L90" s="184"/>
      <c r="M90" s="184"/>
      <c r="N90" s="185"/>
      <c r="O90" s="185"/>
      <c r="P90" s="185"/>
      <c r="Q90" s="185"/>
      <c r="R90" s="189"/>
      <c r="S90" s="189"/>
      <c r="T90" s="189"/>
      <c r="U90" s="189"/>
      <c r="V90" s="187"/>
      <c r="W90" s="187"/>
      <c r="X90" s="187"/>
      <c r="Y90" s="187"/>
      <c r="Z90" s="187"/>
      <c r="AA90" s="187"/>
      <c r="AB90" s="187"/>
      <c r="AC90" s="188"/>
      <c r="AD90" s="188"/>
      <c r="AE90" s="188"/>
      <c r="AF90" s="188"/>
      <c r="AG90" s="188"/>
      <c r="AH90" s="32"/>
    </row>
    <row r="91" customFormat="false" ht="5.25" hidden="false" customHeight="true" outlineLevel="0" collapsed="false">
      <c r="B91" s="27"/>
      <c r="C91" s="25"/>
      <c r="D91" s="190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32"/>
    </row>
    <row r="92" customFormat="false" ht="13.95" hidden="false" customHeight="true" outlineLevel="0" collapsed="false">
      <c r="B92" s="192"/>
      <c r="C92" s="193" t="s">
        <v>72</v>
      </c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4" t="s">
        <v>73</v>
      </c>
      <c r="S92" s="194"/>
      <c r="T92" s="194"/>
      <c r="U92" s="194"/>
      <c r="V92" s="194"/>
      <c r="W92" s="194"/>
      <c r="X92" s="194"/>
      <c r="Y92" s="194"/>
      <c r="Z92" s="195"/>
      <c r="AA92" s="195"/>
      <c r="AB92" s="195"/>
      <c r="AC92" s="195"/>
      <c r="AD92" s="195"/>
      <c r="AE92" s="195"/>
      <c r="AF92" s="195"/>
      <c r="AG92" s="195"/>
      <c r="AH92" s="26"/>
      <c r="AI92" s="196"/>
      <c r="AJ92" s="18"/>
    </row>
    <row r="93" customFormat="false" ht="13.95" hidden="false" customHeight="true" outlineLevel="0" collapsed="false">
      <c r="B93" s="27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4"/>
      <c r="S93" s="194"/>
      <c r="T93" s="194"/>
      <c r="U93" s="194"/>
      <c r="V93" s="194"/>
      <c r="W93" s="194"/>
      <c r="X93" s="194"/>
      <c r="Y93" s="194"/>
      <c r="Z93" s="195"/>
      <c r="AA93" s="195"/>
      <c r="AB93" s="195"/>
      <c r="AC93" s="195"/>
      <c r="AD93" s="195"/>
      <c r="AE93" s="195"/>
      <c r="AF93" s="195"/>
      <c r="AG93" s="195"/>
      <c r="AH93" s="32"/>
      <c r="AI93" s="196"/>
      <c r="AJ93" s="18"/>
    </row>
    <row r="94" customFormat="false" ht="13.95" hidden="false" customHeight="true" outlineLevel="0" collapsed="false">
      <c r="B94" s="27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7"/>
      <c r="S94" s="198"/>
      <c r="T94" s="198"/>
      <c r="U94" s="198"/>
      <c r="V94" s="198"/>
      <c r="W94" s="198"/>
      <c r="X94" s="198"/>
      <c r="Y94" s="199"/>
      <c r="Z94" s="195"/>
      <c r="AA94" s="195"/>
      <c r="AB94" s="195"/>
      <c r="AC94" s="195"/>
      <c r="AD94" s="195"/>
      <c r="AE94" s="195"/>
      <c r="AF94" s="195"/>
      <c r="AG94" s="195"/>
      <c r="AH94" s="32"/>
      <c r="AI94" s="18"/>
      <c r="AJ94" s="18"/>
    </row>
    <row r="95" customFormat="false" ht="9.75" hidden="false" customHeight="true" outlineLevel="0" collapsed="false">
      <c r="B95" s="27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7"/>
      <c r="S95" s="198"/>
      <c r="T95" s="198"/>
      <c r="U95" s="198"/>
      <c r="V95" s="198"/>
      <c r="W95" s="198"/>
      <c r="X95" s="198"/>
      <c r="Y95" s="199"/>
      <c r="Z95" s="195"/>
      <c r="AA95" s="195"/>
      <c r="AB95" s="195"/>
      <c r="AC95" s="195"/>
      <c r="AD95" s="195"/>
      <c r="AE95" s="195"/>
      <c r="AF95" s="195"/>
      <c r="AG95" s="195"/>
      <c r="AH95" s="32"/>
      <c r="AI95" s="18"/>
      <c r="AJ95" s="18"/>
    </row>
    <row r="96" customFormat="false" ht="15" hidden="false" customHeight="true" outlineLevel="0" collapsed="false">
      <c r="B96" s="27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7"/>
      <c r="S96" s="198"/>
      <c r="T96" s="198"/>
      <c r="U96" s="198"/>
      <c r="V96" s="198"/>
      <c r="W96" s="198"/>
      <c r="X96" s="198"/>
      <c r="Y96" s="199"/>
      <c r="Z96" s="195"/>
      <c r="AA96" s="195"/>
      <c r="AB96" s="195"/>
      <c r="AC96" s="195"/>
      <c r="AD96" s="195"/>
      <c r="AE96" s="195"/>
      <c r="AF96" s="195"/>
      <c r="AG96" s="195"/>
      <c r="AH96" s="32"/>
      <c r="AI96" s="18"/>
      <c r="AJ96" s="18"/>
    </row>
    <row r="97" customFormat="false" ht="12.75" hidden="false" customHeight="true" outlineLevel="0" collapsed="false">
      <c r="B97" s="27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7"/>
      <c r="S97" s="198"/>
      <c r="T97" s="198"/>
      <c r="U97" s="198"/>
      <c r="V97" s="198"/>
      <c r="W97" s="198"/>
      <c r="X97" s="198"/>
      <c r="Y97" s="199"/>
      <c r="Z97" s="200" t="s">
        <v>74</v>
      </c>
      <c r="AA97" s="200"/>
      <c r="AB97" s="200"/>
      <c r="AC97" s="200"/>
      <c r="AD97" s="200"/>
      <c r="AE97" s="200"/>
      <c r="AF97" s="200"/>
      <c r="AG97" s="200"/>
      <c r="AH97" s="32"/>
      <c r="AI97" s="196"/>
    </row>
    <row r="98" customFormat="false" ht="12.75" hidden="false" customHeight="true" outlineLevel="0" collapsed="false">
      <c r="B98" s="27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201"/>
      <c r="S98" s="202"/>
      <c r="T98" s="202"/>
      <c r="U98" s="202"/>
      <c r="V98" s="202"/>
      <c r="W98" s="202"/>
      <c r="X98" s="202"/>
      <c r="Y98" s="203"/>
      <c r="Z98" s="204" t="s">
        <v>75</v>
      </c>
      <c r="AA98" s="204"/>
      <c r="AB98" s="204"/>
      <c r="AC98" s="204"/>
      <c r="AD98" s="204"/>
      <c r="AE98" s="204"/>
      <c r="AF98" s="204"/>
      <c r="AG98" s="204"/>
      <c r="AH98" s="32"/>
      <c r="AI98" s="196"/>
      <c r="AJ98" s="18"/>
    </row>
    <row r="99" customFormat="false" ht="5.25" hidden="false" customHeight="true" outlineLevel="0" collapsed="false">
      <c r="B99" s="27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8"/>
      <c r="S99" s="198"/>
      <c r="T99" s="198"/>
      <c r="U99" s="198"/>
      <c r="V99" s="198"/>
      <c r="W99" s="198"/>
      <c r="X99" s="198"/>
      <c r="Y99" s="28"/>
      <c r="Z99" s="28"/>
      <c r="AA99" s="28"/>
      <c r="AB99" s="28"/>
      <c r="AC99" s="28"/>
      <c r="AD99" s="28"/>
      <c r="AE99" s="28"/>
      <c r="AF99" s="28"/>
      <c r="AG99" s="28"/>
      <c r="AH99" s="32"/>
      <c r="AI99" s="205"/>
    </row>
    <row r="100" customFormat="false" ht="3.75" hidden="false" customHeight="true" outlineLevel="0" collapsed="false">
      <c r="B100" s="27"/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207"/>
      <c r="AI100" s="205"/>
    </row>
    <row r="101" customFormat="false" ht="9.75" hidden="true" customHeight="true" outlineLevel="0" collapsed="false">
      <c r="B101" s="27"/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208"/>
      <c r="Z101" s="208"/>
      <c r="AA101" s="208"/>
      <c r="AB101" s="208"/>
      <c r="AC101" s="208"/>
      <c r="AD101" s="208"/>
      <c r="AE101" s="208"/>
      <c r="AF101" s="208"/>
      <c r="AG101" s="209"/>
      <c r="AH101" s="32"/>
      <c r="AI101" s="205"/>
    </row>
    <row r="102" customFormat="false" ht="7.5" hidden="true" customHeight="true" outlineLevel="0" collapsed="false">
      <c r="B102" s="27"/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208"/>
      <c r="Z102" s="208"/>
      <c r="AA102" s="208"/>
      <c r="AB102" s="208"/>
      <c r="AC102" s="208"/>
      <c r="AD102" s="208"/>
      <c r="AE102" s="208"/>
      <c r="AF102" s="208"/>
      <c r="AG102" s="209"/>
      <c r="AH102" s="32"/>
      <c r="AI102" s="205"/>
    </row>
    <row r="103" customFormat="false" ht="0.75" hidden="false" customHeight="true" outlineLevel="0" collapsed="false">
      <c r="B103" s="27"/>
      <c r="C103" s="198"/>
      <c r="D103" s="198"/>
      <c r="E103" s="198"/>
      <c r="F103" s="198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208"/>
      <c r="Z103" s="208"/>
      <c r="AA103" s="208"/>
      <c r="AB103" s="208"/>
      <c r="AC103" s="208"/>
      <c r="AD103" s="208"/>
      <c r="AE103" s="208"/>
      <c r="AF103" s="208"/>
      <c r="AG103" s="210"/>
      <c r="AH103" s="32"/>
      <c r="AI103" s="205"/>
    </row>
    <row r="104" customFormat="false" ht="3.75" hidden="true" customHeight="true" outlineLevel="0" collapsed="false">
      <c r="B104" s="27"/>
      <c r="C104" s="28"/>
      <c r="D104" s="143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211"/>
      <c r="AH104" s="32"/>
      <c r="AI104" s="205"/>
    </row>
    <row r="105" customFormat="false" ht="1.5" hidden="false" customHeight="true" outlineLevel="0" collapsed="false">
      <c r="B105" s="27"/>
      <c r="C105" s="28"/>
      <c r="D105" s="143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206"/>
      <c r="AH105" s="207"/>
      <c r="AI105" s="205"/>
    </row>
    <row r="106" customFormat="false" ht="15.75" hidden="true" customHeight="true" outlineLevel="0" collapsed="false">
      <c r="B106" s="212"/>
      <c r="C106" s="171"/>
      <c r="D106" s="213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214"/>
      <c r="R106" s="214"/>
      <c r="S106" s="214"/>
      <c r="T106" s="214"/>
      <c r="U106" s="214"/>
      <c r="V106" s="214"/>
      <c r="W106" s="214"/>
      <c r="X106" s="214"/>
      <c r="Y106" s="206"/>
      <c r="Z106" s="206"/>
      <c r="AA106" s="206"/>
      <c r="AB106" s="206"/>
      <c r="AC106" s="206"/>
      <c r="AD106" s="206"/>
      <c r="AE106" s="206"/>
      <c r="AF106" s="206"/>
      <c r="AG106" s="211"/>
      <c r="AH106" s="215"/>
      <c r="AI106" s="205"/>
    </row>
    <row r="107" customFormat="false" ht="15.75" hidden="true" customHeight="true" outlineLevel="0" collapsed="false">
      <c r="B107" s="27"/>
      <c r="C107" s="28"/>
      <c r="D107" s="143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11"/>
      <c r="AH107" s="32"/>
      <c r="AI107" s="205"/>
    </row>
    <row r="108" customFormat="false" ht="15.75" hidden="true" customHeight="true" outlineLevel="0" collapsed="false">
      <c r="B108" s="27"/>
      <c r="C108" s="28"/>
      <c r="D108" s="143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11"/>
      <c r="AH108" s="32"/>
      <c r="AI108" s="205"/>
    </row>
    <row r="109" customFormat="false" ht="15.75" hidden="true" customHeight="true" outlineLevel="0" collapsed="false">
      <c r="B109" s="27"/>
      <c r="C109" s="28"/>
      <c r="D109" s="143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11"/>
      <c r="AH109" s="32"/>
      <c r="AI109" s="205"/>
    </row>
    <row r="110" customFormat="false" ht="15.75" hidden="true" customHeight="true" outlineLevel="0" collapsed="false">
      <c r="B110" s="27"/>
      <c r="C110" s="28"/>
      <c r="D110" s="143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  <c r="AA110" s="206"/>
      <c r="AB110" s="206"/>
      <c r="AC110" s="206"/>
      <c r="AD110" s="206"/>
      <c r="AE110" s="206"/>
      <c r="AF110" s="206"/>
      <c r="AG110" s="211"/>
      <c r="AH110" s="32"/>
      <c r="AI110" s="205"/>
    </row>
    <row r="111" customFormat="false" ht="15.75" hidden="true" customHeight="true" outlineLevel="0" collapsed="false">
      <c r="B111" s="27"/>
      <c r="C111" s="28"/>
      <c r="D111" s="143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06"/>
      <c r="R111" s="206"/>
      <c r="S111" s="206"/>
      <c r="T111" s="206"/>
      <c r="U111" s="206"/>
      <c r="V111" s="206"/>
      <c r="W111" s="206"/>
      <c r="X111" s="206"/>
      <c r="Y111" s="206"/>
      <c r="Z111" s="206"/>
      <c r="AA111" s="206"/>
      <c r="AB111" s="206"/>
      <c r="AC111" s="206"/>
      <c r="AD111" s="206"/>
      <c r="AE111" s="206"/>
      <c r="AF111" s="206"/>
      <c r="AG111" s="211"/>
      <c r="AH111" s="32"/>
      <c r="AI111" s="205"/>
    </row>
    <row r="112" customFormat="false" ht="15.75" hidden="true" customHeight="true" outlineLevel="0" collapsed="false">
      <c r="B112" s="27"/>
      <c r="C112" s="28"/>
      <c r="D112" s="143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206"/>
      <c r="AF112" s="206"/>
      <c r="AG112" s="211"/>
      <c r="AH112" s="32"/>
      <c r="AI112" s="205"/>
    </row>
    <row r="113" customFormat="false" ht="15.75" hidden="true" customHeight="true" outlineLevel="0" collapsed="false">
      <c r="B113" s="212"/>
      <c r="C113" s="171"/>
      <c r="D113" s="213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4"/>
      <c r="AG113" s="216"/>
      <c r="AH113" s="215"/>
      <c r="AI113" s="205"/>
    </row>
    <row r="114" customFormat="false" ht="0.75" hidden="false" customHeight="true" outlineLevel="0" collapsed="false">
      <c r="B114" s="217"/>
      <c r="C114" s="218"/>
      <c r="D114" s="218"/>
      <c r="E114" s="218"/>
      <c r="F114" s="218"/>
      <c r="G114" s="219"/>
      <c r="H114" s="219"/>
      <c r="I114" s="219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20"/>
      <c r="AH114" s="220"/>
      <c r="AI114" s="18"/>
    </row>
    <row r="115" customFormat="false" ht="15" hidden="false" customHeight="true" outlineLevel="0" collapsed="false">
      <c r="B115" s="221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 t="n">
        <f aca="false">TRUE()</f>
        <v>1</v>
      </c>
      <c r="AH115" s="222" t="n">
        <v>34700</v>
      </c>
    </row>
    <row r="116" customFormat="false" ht="11.25" hidden="false" customHeight="true" outlineLevel="0" collapsed="false">
      <c r="B116" s="27"/>
      <c r="C116" s="28"/>
      <c r="D116" s="28"/>
      <c r="E116" s="28"/>
      <c r="F116" s="28"/>
      <c r="G116" s="29" t="n">
        <v>41291.0423601852</v>
      </c>
      <c r="H116" s="29"/>
      <c r="I116" s="29"/>
      <c r="J116" s="29"/>
      <c r="K116" s="30"/>
      <c r="L116" s="31" t="s">
        <v>8</v>
      </c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0"/>
      <c r="AA116" s="30"/>
      <c r="AB116" s="30"/>
      <c r="AC116" s="30"/>
      <c r="AD116" s="30"/>
      <c r="AE116" s="30"/>
      <c r="AF116" s="30"/>
      <c r="AG116" s="30"/>
      <c r="AH116" s="32"/>
    </row>
    <row r="117" customFormat="false" ht="5.25" hidden="false" customHeight="true" outlineLevel="0" collapsed="false">
      <c r="B117" s="2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32"/>
    </row>
    <row r="118" customFormat="false" ht="15" hidden="false" customHeight="true" outlineLevel="0" collapsed="false">
      <c r="B118" s="27"/>
      <c r="C118" s="28"/>
      <c r="D118" s="28"/>
      <c r="E118" s="28"/>
      <c r="F118" s="28"/>
      <c r="G118" s="30"/>
      <c r="H118" s="30"/>
      <c r="I118" s="30"/>
      <c r="J118" s="30"/>
      <c r="K118" s="30"/>
      <c r="L118" s="33" t="str">
        <f aca="false">L14</f>
        <v>RALLYCRONOS 2021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0"/>
      <c r="AA118" s="30"/>
      <c r="AB118" s="30"/>
      <c r="AC118" s="30"/>
      <c r="AD118" s="30"/>
      <c r="AE118" s="30"/>
      <c r="AF118" s="30"/>
      <c r="AG118" s="30"/>
      <c r="AH118" s="32"/>
    </row>
    <row r="119" customFormat="false" ht="3.75" hidden="false" customHeight="true" outlineLevel="0" collapsed="false">
      <c r="B119" s="27"/>
      <c r="C119" s="28"/>
      <c r="D119" s="28"/>
      <c r="E119" s="28"/>
      <c r="F119" s="28"/>
      <c r="G119" s="28"/>
      <c r="H119" s="34"/>
      <c r="I119" s="34"/>
      <c r="J119" s="34"/>
      <c r="K119" s="34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4"/>
      <c r="AA119" s="34"/>
      <c r="AB119" s="34"/>
      <c r="AC119" s="34"/>
      <c r="AD119" s="34"/>
      <c r="AE119" s="34"/>
      <c r="AF119" s="34"/>
      <c r="AG119" s="34"/>
      <c r="AH119" s="32"/>
    </row>
    <row r="120" customFormat="false" ht="4.5" hidden="false" customHeight="true" outlineLevel="0" collapsed="false">
      <c r="B120" s="35" t="n">
        <v>3</v>
      </c>
      <c r="C120" s="28"/>
      <c r="D120" s="28"/>
      <c r="E120" s="28"/>
      <c r="F120" s="28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2"/>
    </row>
    <row r="121" customFormat="false" ht="10.5" hidden="false" customHeight="true" outlineLevel="0" collapsed="false">
      <c r="B121" s="35"/>
      <c r="C121" s="36" t="s">
        <v>10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7"/>
      <c r="Z121" s="36" t="s">
        <v>11</v>
      </c>
      <c r="AA121" s="36"/>
      <c r="AB121" s="36"/>
      <c r="AC121" s="36"/>
      <c r="AD121" s="36"/>
      <c r="AE121" s="36"/>
      <c r="AF121" s="36"/>
      <c r="AG121" s="36"/>
      <c r="AH121" s="32"/>
    </row>
    <row r="122" customFormat="false" ht="6.75" hidden="false" customHeight="true" outlineLevel="0" collapsed="false">
      <c r="B122" s="35"/>
      <c r="C122" s="223" t="str">
        <f aca="false">C18</f>
        <v>I - RALLYCRONO COMARCA DE NIJAR - COSTA DE ALMERIA</v>
      </c>
      <c r="D122" s="223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37"/>
      <c r="Z122" s="39" t="str">
        <f aca="false">Z18</f>
        <v>01-02/05/2021</v>
      </c>
      <c r="AA122" s="39"/>
      <c r="AB122" s="39"/>
      <c r="AC122" s="39"/>
      <c r="AD122" s="39"/>
      <c r="AE122" s="39"/>
      <c r="AF122" s="39"/>
      <c r="AG122" s="39"/>
      <c r="AH122" s="32"/>
    </row>
    <row r="123" customFormat="false" ht="13.5" hidden="false" customHeight="true" outlineLevel="0" collapsed="false">
      <c r="B123" s="35"/>
      <c r="C123" s="223"/>
      <c r="D123" s="223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3"/>
      <c r="Q123" s="223"/>
      <c r="R123" s="223"/>
      <c r="S123" s="223"/>
      <c r="T123" s="223"/>
      <c r="U123" s="223"/>
      <c r="V123" s="223"/>
      <c r="W123" s="223"/>
      <c r="X123" s="223"/>
      <c r="Y123" s="37"/>
      <c r="Z123" s="39"/>
      <c r="AA123" s="39"/>
      <c r="AB123" s="39"/>
      <c r="AC123" s="39"/>
      <c r="AD123" s="39"/>
      <c r="AE123" s="39"/>
      <c r="AF123" s="39"/>
      <c r="AG123" s="39"/>
      <c r="AH123" s="32"/>
    </row>
    <row r="124" customFormat="false" ht="13.5" hidden="false" customHeight="true" outlineLevel="0" collapsed="false">
      <c r="B124" s="35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224"/>
      <c r="AA124" s="224"/>
      <c r="AB124" s="224"/>
      <c r="AC124" s="224"/>
      <c r="AD124" s="224"/>
      <c r="AE124" s="224"/>
      <c r="AF124" s="224"/>
      <c r="AG124" s="224"/>
      <c r="AH124" s="32"/>
    </row>
    <row r="125" customFormat="false" ht="6.75" hidden="false" customHeight="true" outlineLevel="0" collapsed="false">
      <c r="B125" s="27"/>
      <c r="C125" s="225" t="s">
        <v>33</v>
      </c>
      <c r="D125" s="225"/>
      <c r="E125" s="225"/>
      <c r="F125" s="225"/>
      <c r="G125" s="226" t="str">
        <f aca="false">CONCATENATE(D44," ",L44," ",V44)</f>
        <v>  </v>
      </c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7"/>
      <c r="Z125" s="228" t="s">
        <v>76</v>
      </c>
      <c r="AA125" s="228"/>
      <c r="AB125" s="228"/>
      <c r="AC125" s="228"/>
      <c r="AD125" s="229"/>
      <c r="AE125" s="47" t="s">
        <v>15</v>
      </c>
      <c r="AF125" s="47"/>
      <c r="AG125" s="47"/>
      <c r="AH125" s="32"/>
    </row>
    <row r="126" customFormat="false" ht="6.75" hidden="false" customHeight="true" outlineLevel="0" collapsed="false">
      <c r="B126" s="27"/>
      <c r="C126" s="225"/>
      <c r="D126" s="225"/>
      <c r="E126" s="225"/>
      <c r="F126" s="225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7"/>
      <c r="Z126" s="228"/>
      <c r="AA126" s="228"/>
      <c r="AB126" s="228"/>
      <c r="AC126" s="228"/>
      <c r="AD126" s="229"/>
      <c r="AE126" s="47"/>
      <c r="AF126" s="47"/>
      <c r="AG126" s="47"/>
      <c r="AH126" s="32"/>
    </row>
    <row r="127" customFormat="false" ht="6.75" hidden="false" customHeight="true" outlineLevel="0" collapsed="false">
      <c r="B127" s="27"/>
      <c r="C127" s="225"/>
      <c r="D127" s="225"/>
      <c r="E127" s="225"/>
      <c r="F127" s="225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7"/>
      <c r="Z127" s="230" t="str">
        <f aca="false">CONCATENATE(Q68," ",U68)</f>
        <v> </v>
      </c>
      <c r="AA127" s="230"/>
      <c r="AB127" s="230"/>
      <c r="AC127" s="230"/>
      <c r="AD127" s="231"/>
      <c r="AE127" s="232" t="n">
        <f aca="false">AE25</f>
        <v>0</v>
      </c>
      <c r="AF127" s="232"/>
      <c r="AG127" s="232"/>
      <c r="AH127" s="32"/>
    </row>
    <row r="128" customFormat="false" ht="6.75" hidden="false" customHeight="true" outlineLevel="0" collapsed="false">
      <c r="B128" s="27"/>
      <c r="C128" s="233"/>
      <c r="D128" s="233"/>
      <c r="E128" s="233"/>
      <c r="F128" s="233"/>
      <c r="G128" s="233"/>
      <c r="H128" s="233"/>
      <c r="I128" s="233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234"/>
      <c r="X128" s="234"/>
      <c r="Y128" s="234"/>
      <c r="Z128" s="230"/>
      <c r="AA128" s="230"/>
      <c r="AB128" s="230"/>
      <c r="AC128" s="230"/>
      <c r="AD128" s="231"/>
      <c r="AE128" s="232"/>
      <c r="AF128" s="232"/>
      <c r="AG128" s="232"/>
      <c r="AH128" s="32"/>
    </row>
    <row r="129" customFormat="false" ht="6.75" hidden="false" customHeight="true" outlineLevel="0" collapsed="false">
      <c r="B129" s="27"/>
      <c r="C129" s="235" t="s">
        <v>77</v>
      </c>
      <c r="D129" s="235"/>
      <c r="E129" s="235"/>
      <c r="F129" s="235"/>
      <c r="G129" s="236" t="str">
        <f aca="false">CONCATENATE(C64," ",C66)</f>
        <v> </v>
      </c>
      <c r="H129" s="236"/>
      <c r="I129" s="236"/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237"/>
      <c r="Z129" s="230"/>
      <c r="AA129" s="230"/>
      <c r="AB129" s="230"/>
      <c r="AC129" s="230"/>
      <c r="AD129" s="231"/>
      <c r="AE129" s="232"/>
      <c r="AF129" s="232"/>
      <c r="AG129" s="232"/>
      <c r="AH129" s="32"/>
    </row>
    <row r="130" customFormat="false" ht="6.75" hidden="false" customHeight="true" outlineLevel="0" collapsed="false">
      <c r="B130" s="27"/>
      <c r="C130" s="235"/>
      <c r="D130" s="235"/>
      <c r="E130" s="235"/>
      <c r="F130" s="235"/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236"/>
      <c r="X130" s="236"/>
      <c r="Y130" s="237"/>
      <c r="Z130" s="230"/>
      <c r="AA130" s="230"/>
      <c r="AB130" s="230"/>
      <c r="AC130" s="230"/>
      <c r="AD130" s="231"/>
      <c r="AE130" s="232"/>
      <c r="AF130" s="232"/>
      <c r="AG130" s="232"/>
      <c r="AH130" s="32"/>
    </row>
    <row r="131" customFormat="false" ht="6" hidden="false" customHeight="true" outlineLevel="0" collapsed="false">
      <c r="B131" s="27"/>
      <c r="C131" s="235"/>
      <c r="D131" s="235"/>
      <c r="E131" s="235"/>
      <c r="F131" s="235"/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236"/>
      <c r="X131" s="236"/>
      <c r="Y131" s="237"/>
      <c r="Z131" s="230"/>
      <c r="AA131" s="230"/>
      <c r="AB131" s="230"/>
      <c r="AC131" s="230"/>
      <c r="AD131" s="231"/>
      <c r="AE131" s="232"/>
      <c r="AF131" s="232"/>
      <c r="AG131" s="232"/>
      <c r="AH131" s="32"/>
    </row>
    <row r="132" customFormat="false" ht="6" hidden="false" customHeight="true" outlineLevel="0" collapsed="false">
      <c r="B132" s="27"/>
      <c r="C132" s="235"/>
      <c r="D132" s="235"/>
      <c r="E132" s="235"/>
      <c r="F132" s="235"/>
      <c r="G132" s="236"/>
      <c r="H132" s="236"/>
      <c r="I132" s="236"/>
      <c r="J132" s="236"/>
      <c r="K132" s="236"/>
      <c r="L132" s="236"/>
      <c r="M132" s="236"/>
      <c r="N132" s="236"/>
      <c r="O132" s="236"/>
      <c r="P132" s="236"/>
      <c r="Q132" s="236"/>
      <c r="R132" s="236"/>
      <c r="S132" s="236"/>
      <c r="T132" s="236"/>
      <c r="U132" s="236"/>
      <c r="V132" s="236"/>
      <c r="W132" s="236"/>
      <c r="X132" s="236"/>
      <c r="Y132" s="238"/>
      <c r="Z132" s="230"/>
      <c r="AA132" s="230"/>
      <c r="AB132" s="230"/>
      <c r="AC132" s="230"/>
      <c r="AD132" s="231"/>
      <c r="AE132" s="232"/>
      <c r="AF132" s="232"/>
      <c r="AG132" s="232"/>
      <c r="AH132" s="32"/>
    </row>
    <row r="133" customFormat="false" ht="5.25" hidden="false" customHeight="true" outlineLevel="0" collapsed="false">
      <c r="B133" s="35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224"/>
      <c r="AA133" s="224"/>
      <c r="AB133" s="224"/>
      <c r="AC133" s="224"/>
      <c r="AD133" s="224"/>
      <c r="AE133" s="224"/>
      <c r="AF133" s="224"/>
      <c r="AG133" s="224"/>
      <c r="AH133" s="32"/>
    </row>
    <row r="134" customFormat="false" ht="4.5" hidden="false" customHeight="true" outlineLevel="0" collapsed="false">
      <c r="B134" s="35"/>
      <c r="C134" s="40"/>
      <c r="D134" s="40"/>
      <c r="E134" s="40"/>
      <c r="F134" s="40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0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32"/>
    </row>
    <row r="135" customFormat="false" ht="22.5" hidden="false" customHeight="true" outlineLevel="0" collapsed="false">
      <c r="A135" s="205"/>
      <c r="B135" s="27"/>
      <c r="C135" s="239" t="s">
        <v>78</v>
      </c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32"/>
    </row>
    <row r="136" customFormat="false" ht="3" hidden="false" customHeight="true" outlineLevel="0" collapsed="false">
      <c r="A136" s="205"/>
      <c r="B136" s="27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32"/>
    </row>
    <row r="137" s="18" customFormat="true" ht="12" hidden="false" customHeight="true" outlineLevel="0" collapsed="false">
      <c r="A137" s="205"/>
      <c r="B137" s="27"/>
      <c r="C137" s="240" t="s">
        <v>79</v>
      </c>
      <c r="D137" s="240"/>
      <c r="E137" s="240"/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40"/>
      <c r="X137" s="240"/>
      <c r="Y137" s="240"/>
      <c r="Z137" s="240"/>
      <c r="AA137" s="240"/>
      <c r="AB137" s="240"/>
      <c r="AC137" s="240"/>
      <c r="AD137" s="240"/>
      <c r="AE137" s="240"/>
      <c r="AF137" s="240"/>
      <c r="AG137" s="240"/>
      <c r="AH137" s="32"/>
    </row>
    <row r="138" s="18" customFormat="true" ht="12" hidden="false" customHeight="true" outlineLevel="0" collapsed="false">
      <c r="A138" s="205"/>
      <c r="B138" s="27"/>
      <c r="C138" s="240"/>
      <c r="D138" s="241" t="s">
        <v>80</v>
      </c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  <c r="R138" s="241"/>
      <c r="S138" s="241"/>
      <c r="T138" s="241"/>
      <c r="U138" s="241"/>
      <c r="V138" s="241"/>
      <c r="W138" s="241"/>
      <c r="X138" s="241"/>
      <c r="Y138" s="241"/>
      <c r="Z138" s="241"/>
      <c r="AA138" s="241"/>
      <c r="AB138" s="241"/>
      <c r="AC138" s="241"/>
      <c r="AD138" s="241"/>
      <c r="AE138" s="241"/>
      <c r="AF138" s="241"/>
      <c r="AG138" s="240"/>
      <c r="AH138" s="32"/>
    </row>
    <row r="139" s="18" customFormat="true" ht="15" hidden="false" customHeight="true" outlineLevel="0" collapsed="false">
      <c r="A139" s="205"/>
      <c r="B139" s="27"/>
      <c r="C139" s="242" t="s">
        <v>81</v>
      </c>
      <c r="D139" s="242"/>
      <c r="E139" s="242"/>
      <c r="F139" s="242"/>
      <c r="G139" s="242"/>
      <c r="H139" s="242"/>
      <c r="I139" s="242"/>
      <c r="J139" s="242"/>
      <c r="K139" s="242"/>
      <c r="L139" s="242"/>
      <c r="M139" s="242"/>
      <c r="N139" s="242"/>
      <c r="O139" s="242"/>
      <c r="P139" s="242"/>
      <c r="Q139" s="243" t="s">
        <v>33</v>
      </c>
      <c r="R139" s="243"/>
      <c r="S139" s="243"/>
      <c r="T139" s="243"/>
      <c r="U139" s="243"/>
      <c r="V139" s="243"/>
      <c r="W139" s="243"/>
      <c r="X139" s="243"/>
      <c r="Y139" s="243"/>
      <c r="Z139" s="244" t="s">
        <v>40</v>
      </c>
      <c r="AA139" s="244"/>
      <c r="AB139" s="244"/>
      <c r="AC139" s="244"/>
      <c r="AD139" s="244"/>
      <c r="AE139" s="244"/>
      <c r="AF139" s="244"/>
      <c r="AG139" s="244"/>
      <c r="AH139" s="32"/>
    </row>
    <row r="140" s="18" customFormat="true" ht="15" hidden="false" customHeight="true" outlineLevel="0" collapsed="false">
      <c r="A140" s="205"/>
      <c r="B140" s="27"/>
      <c r="C140" s="245" t="s">
        <v>82</v>
      </c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246" t="s">
        <v>83</v>
      </c>
      <c r="R140" s="246"/>
      <c r="S140" s="247"/>
      <c r="T140" s="247"/>
      <c r="U140" s="247"/>
      <c r="V140" s="247"/>
      <c r="W140" s="247"/>
      <c r="X140" s="247"/>
      <c r="Y140" s="247"/>
      <c r="Z140" s="246" t="s">
        <v>83</v>
      </c>
      <c r="AA140" s="246"/>
      <c r="AB140" s="247"/>
      <c r="AC140" s="247"/>
      <c r="AD140" s="247"/>
      <c r="AE140" s="247"/>
      <c r="AF140" s="247"/>
      <c r="AG140" s="247"/>
      <c r="AH140" s="32"/>
    </row>
    <row r="141" s="18" customFormat="true" ht="15" hidden="false" customHeight="true" outlineLevel="0" collapsed="false">
      <c r="A141" s="205"/>
      <c r="B141" s="27"/>
      <c r="C141" s="245" t="s">
        <v>84</v>
      </c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8" t="s">
        <v>85</v>
      </c>
      <c r="R141" s="248"/>
      <c r="S141" s="248"/>
      <c r="T141" s="248"/>
      <c r="U141" s="248"/>
      <c r="V141" s="248"/>
      <c r="W141" s="248"/>
      <c r="X141" s="248"/>
      <c r="Y141" s="248"/>
      <c r="Z141" s="249" t="s">
        <v>85</v>
      </c>
      <c r="AA141" s="249"/>
      <c r="AB141" s="249"/>
      <c r="AC141" s="249"/>
      <c r="AD141" s="249"/>
      <c r="AE141" s="249"/>
      <c r="AF141" s="249"/>
      <c r="AG141" s="249"/>
      <c r="AH141" s="32"/>
    </row>
    <row r="142" s="18" customFormat="true" ht="15" hidden="false" customHeight="true" outlineLevel="0" collapsed="false">
      <c r="A142" s="205"/>
      <c r="B142" s="27"/>
      <c r="C142" s="245" t="s">
        <v>86</v>
      </c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  <c r="Q142" s="248" t="s">
        <v>85</v>
      </c>
      <c r="R142" s="248"/>
      <c r="S142" s="248"/>
      <c r="T142" s="248"/>
      <c r="U142" s="248"/>
      <c r="V142" s="248"/>
      <c r="W142" s="248"/>
      <c r="X142" s="248"/>
      <c r="Y142" s="248"/>
      <c r="Z142" s="249" t="s">
        <v>85</v>
      </c>
      <c r="AA142" s="249"/>
      <c r="AB142" s="249"/>
      <c r="AC142" s="249"/>
      <c r="AD142" s="249"/>
      <c r="AE142" s="249"/>
      <c r="AF142" s="249"/>
      <c r="AG142" s="249"/>
      <c r="AH142" s="32"/>
    </row>
    <row r="143" s="18" customFormat="true" ht="15" hidden="false" customHeight="true" outlineLevel="0" collapsed="false">
      <c r="A143" s="205"/>
      <c r="B143" s="27"/>
      <c r="C143" s="245" t="s">
        <v>87</v>
      </c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  <c r="Q143" s="248" t="s">
        <v>85</v>
      </c>
      <c r="R143" s="248"/>
      <c r="S143" s="248"/>
      <c r="T143" s="248"/>
      <c r="U143" s="248"/>
      <c r="V143" s="248"/>
      <c r="W143" s="248"/>
      <c r="X143" s="248"/>
      <c r="Y143" s="248"/>
      <c r="Z143" s="249" t="s">
        <v>85</v>
      </c>
      <c r="AA143" s="249"/>
      <c r="AB143" s="249"/>
      <c r="AC143" s="249"/>
      <c r="AD143" s="249"/>
      <c r="AE143" s="249"/>
      <c r="AF143" s="249"/>
      <c r="AG143" s="249"/>
      <c r="AH143" s="32"/>
    </row>
    <row r="144" customFormat="false" ht="6" hidden="false" customHeight="true" outlineLevel="0" collapsed="false">
      <c r="A144" s="205"/>
      <c r="B144" s="250"/>
      <c r="C144" s="251"/>
      <c r="D144" s="251"/>
      <c r="E144" s="251"/>
      <c r="F144" s="251"/>
      <c r="G144" s="251"/>
      <c r="H144" s="251"/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  <c r="U144" s="251"/>
      <c r="V144" s="251"/>
      <c r="W144" s="251"/>
      <c r="X144" s="251"/>
      <c r="Y144" s="251"/>
      <c r="Z144" s="251"/>
      <c r="AA144" s="251"/>
      <c r="AB144" s="251"/>
      <c r="AC144" s="251"/>
      <c r="AD144" s="251"/>
      <c r="AE144" s="251"/>
      <c r="AF144" s="251"/>
      <c r="AG144" s="251"/>
      <c r="AH144" s="252"/>
      <c r="AI144" s="18"/>
      <c r="AJ144" s="18"/>
    </row>
    <row r="145" s="18" customFormat="true" ht="15" hidden="false" customHeight="true" outlineLevel="0" collapsed="false">
      <c r="A145" s="205"/>
      <c r="B145" s="27"/>
      <c r="C145" s="253" t="s">
        <v>88</v>
      </c>
      <c r="D145" s="253"/>
      <c r="E145" s="253"/>
      <c r="F145" s="253"/>
      <c r="G145" s="253"/>
      <c r="H145" s="253"/>
      <c r="I145" s="253"/>
      <c r="J145" s="253"/>
      <c r="K145" s="253"/>
      <c r="L145" s="253"/>
      <c r="M145" s="254" t="s">
        <v>89</v>
      </c>
      <c r="N145" s="254"/>
      <c r="O145" s="254"/>
      <c r="P145" s="254"/>
      <c r="Q145" s="249"/>
      <c r="R145" s="249"/>
      <c r="S145" s="249"/>
      <c r="T145" s="249"/>
      <c r="U145" s="249"/>
      <c r="V145" s="249"/>
      <c r="W145" s="249"/>
      <c r="X145" s="249"/>
      <c r="Y145" s="249"/>
      <c r="Z145" s="249"/>
      <c r="AA145" s="249"/>
      <c r="AB145" s="249"/>
      <c r="AC145" s="249"/>
      <c r="AD145" s="249"/>
      <c r="AE145" s="249"/>
      <c r="AF145" s="249"/>
      <c r="AG145" s="249"/>
      <c r="AH145" s="32"/>
    </row>
    <row r="146" s="18" customFormat="true" ht="15" hidden="false" customHeight="true" outlineLevel="0" collapsed="false">
      <c r="A146" s="205"/>
      <c r="B146" s="27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4" t="s">
        <v>42</v>
      </c>
      <c r="N146" s="254"/>
      <c r="O146" s="254"/>
      <c r="P146" s="254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32"/>
    </row>
    <row r="147" s="18" customFormat="true" ht="15" hidden="false" customHeight="true" outlineLevel="0" collapsed="false">
      <c r="A147" s="205"/>
      <c r="B147" s="27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4" t="s">
        <v>45</v>
      </c>
      <c r="N147" s="254"/>
      <c r="O147" s="254"/>
      <c r="P147" s="254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32"/>
    </row>
    <row r="148" customFormat="false" ht="6" hidden="false" customHeight="true" outlineLevel="0" collapsed="false">
      <c r="A148" s="205"/>
      <c r="B148" s="250"/>
      <c r="C148" s="251"/>
      <c r="D148" s="251"/>
      <c r="E148" s="251"/>
      <c r="F148" s="251"/>
      <c r="G148" s="251"/>
      <c r="H148" s="251"/>
      <c r="I148" s="251"/>
      <c r="J148" s="251"/>
      <c r="K148" s="251"/>
      <c r="L148" s="251"/>
      <c r="M148" s="255"/>
      <c r="N148" s="255"/>
      <c r="O148" s="255"/>
      <c r="P148" s="255"/>
      <c r="Q148" s="251"/>
      <c r="R148" s="251"/>
      <c r="S148" s="251"/>
      <c r="T148" s="251"/>
      <c r="U148" s="251"/>
      <c r="V148" s="251"/>
      <c r="W148" s="251"/>
      <c r="X148" s="251"/>
      <c r="Y148" s="251"/>
      <c r="Z148" s="251"/>
      <c r="AA148" s="251"/>
      <c r="AB148" s="251"/>
      <c r="AC148" s="251"/>
      <c r="AD148" s="251"/>
      <c r="AE148" s="251"/>
      <c r="AF148" s="251"/>
      <c r="AG148" s="251"/>
      <c r="AH148" s="252"/>
      <c r="AI148" s="18"/>
      <c r="AJ148" s="18"/>
    </row>
    <row r="149" s="18" customFormat="true" ht="15" hidden="false" customHeight="true" outlineLevel="0" collapsed="false">
      <c r="A149" s="205"/>
      <c r="B149" s="27"/>
      <c r="C149" s="256" t="s">
        <v>90</v>
      </c>
      <c r="D149" s="256"/>
      <c r="E149" s="256"/>
      <c r="F149" s="256"/>
      <c r="G149" s="256"/>
      <c r="H149" s="256"/>
      <c r="I149" s="256"/>
      <c r="J149" s="256"/>
      <c r="K149" s="256"/>
      <c r="L149" s="256"/>
      <c r="M149" s="254" t="s">
        <v>89</v>
      </c>
      <c r="N149" s="254"/>
      <c r="O149" s="254"/>
      <c r="P149" s="254"/>
      <c r="Q149" s="249"/>
      <c r="R149" s="249"/>
      <c r="S149" s="249"/>
      <c r="T149" s="249"/>
      <c r="U149" s="249"/>
      <c r="V149" s="249"/>
      <c r="W149" s="249"/>
      <c r="X149" s="249"/>
      <c r="Y149" s="249"/>
      <c r="Z149" s="249"/>
      <c r="AA149" s="249"/>
      <c r="AB149" s="249"/>
      <c r="AC149" s="249"/>
      <c r="AD149" s="249"/>
      <c r="AE149" s="249"/>
      <c r="AF149" s="249"/>
      <c r="AG149" s="249"/>
      <c r="AH149" s="32"/>
    </row>
    <row r="150" s="18" customFormat="true" ht="15" hidden="false" customHeight="true" outlineLevel="0" collapsed="false">
      <c r="A150" s="205"/>
      <c r="B150" s="27"/>
      <c r="C150" s="256"/>
      <c r="D150" s="256"/>
      <c r="E150" s="256"/>
      <c r="F150" s="256"/>
      <c r="G150" s="256"/>
      <c r="H150" s="256"/>
      <c r="I150" s="256"/>
      <c r="J150" s="256"/>
      <c r="K150" s="256"/>
      <c r="L150" s="256"/>
      <c r="M150" s="254" t="s">
        <v>42</v>
      </c>
      <c r="N150" s="254"/>
      <c r="O150" s="254"/>
      <c r="P150" s="254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32"/>
    </row>
    <row r="151" s="18" customFormat="true" ht="15" hidden="false" customHeight="true" outlineLevel="0" collapsed="false">
      <c r="A151" s="205"/>
      <c r="B151" s="27"/>
      <c r="C151" s="256"/>
      <c r="D151" s="256"/>
      <c r="E151" s="256"/>
      <c r="F151" s="256"/>
      <c r="G151" s="256"/>
      <c r="H151" s="256"/>
      <c r="I151" s="256"/>
      <c r="J151" s="256"/>
      <c r="K151" s="256"/>
      <c r="L151" s="256"/>
      <c r="M151" s="254" t="s">
        <v>45</v>
      </c>
      <c r="N151" s="254"/>
      <c r="O151" s="254"/>
      <c r="P151" s="254"/>
      <c r="Q151" s="249"/>
      <c r="R151" s="249"/>
      <c r="S151" s="249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49"/>
      <c r="AE151" s="249"/>
      <c r="AF151" s="249"/>
      <c r="AG151" s="249"/>
      <c r="AH151" s="32"/>
    </row>
    <row r="152" customFormat="false" ht="15" hidden="false" customHeight="true" outlineLevel="0" collapsed="false">
      <c r="A152" s="205"/>
      <c r="B152" s="27"/>
      <c r="C152" s="257" t="s">
        <v>91</v>
      </c>
      <c r="D152" s="257"/>
      <c r="E152" s="257"/>
      <c r="F152" s="257"/>
      <c r="G152" s="257"/>
      <c r="H152" s="257"/>
      <c r="I152" s="257"/>
      <c r="J152" s="257"/>
      <c r="K152" s="257"/>
      <c r="L152" s="257"/>
      <c r="M152" s="254" t="s">
        <v>89</v>
      </c>
      <c r="N152" s="254"/>
      <c r="O152" s="254"/>
      <c r="P152" s="254"/>
      <c r="Q152" s="249"/>
      <c r="R152" s="249"/>
      <c r="S152" s="249"/>
      <c r="T152" s="249"/>
      <c r="U152" s="249"/>
      <c r="V152" s="249"/>
      <c r="W152" s="249"/>
      <c r="X152" s="249"/>
      <c r="Y152" s="249"/>
      <c r="Z152" s="249"/>
      <c r="AA152" s="249"/>
      <c r="AB152" s="249"/>
      <c r="AC152" s="249"/>
      <c r="AD152" s="249"/>
      <c r="AE152" s="249"/>
      <c r="AF152" s="249"/>
      <c r="AG152" s="249"/>
      <c r="AH152" s="32"/>
    </row>
    <row r="153" customFormat="false" ht="6" hidden="false" customHeight="true" outlineLevel="0" collapsed="false">
      <c r="A153" s="205"/>
      <c r="B153" s="250"/>
      <c r="C153" s="251"/>
      <c r="D153" s="251"/>
      <c r="E153" s="251"/>
      <c r="F153" s="251"/>
      <c r="G153" s="251"/>
      <c r="H153" s="251"/>
      <c r="I153" s="251"/>
      <c r="J153" s="251"/>
      <c r="K153" s="251"/>
      <c r="L153" s="251"/>
      <c r="M153" s="251"/>
      <c r="N153" s="251"/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  <c r="Y153" s="251"/>
      <c r="Z153" s="251"/>
      <c r="AA153" s="251"/>
      <c r="AB153" s="251"/>
      <c r="AC153" s="251"/>
      <c r="AD153" s="251"/>
      <c r="AE153" s="251"/>
      <c r="AF153" s="251"/>
      <c r="AG153" s="251"/>
      <c r="AH153" s="252"/>
      <c r="AI153" s="18"/>
      <c r="AJ153" s="18"/>
    </row>
    <row r="154" customFormat="false" ht="15" hidden="false" customHeight="true" outlineLevel="0" collapsed="false">
      <c r="A154" s="205"/>
      <c r="B154" s="27"/>
      <c r="C154" s="258" t="s">
        <v>92</v>
      </c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32"/>
    </row>
    <row r="155" customFormat="false" ht="6" hidden="false" customHeight="true" outlineLevel="0" collapsed="false">
      <c r="A155" s="205"/>
      <c r="B155" s="250"/>
      <c r="C155" s="251"/>
      <c r="D155" s="251"/>
      <c r="E155" s="251"/>
      <c r="F155" s="251"/>
      <c r="G155" s="251"/>
      <c r="H155" s="251"/>
      <c r="I155" s="251"/>
      <c r="J155" s="251"/>
      <c r="K155" s="251"/>
      <c r="L155" s="251"/>
      <c r="M155" s="251"/>
      <c r="N155" s="251"/>
      <c r="O155" s="251"/>
      <c r="P155" s="251"/>
      <c r="Q155" s="251"/>
      <c r="R155" s="251"/>
      <c r="S155" s="251"/>
      <c r="T155" s="251"/>
      <c r="U155" s="251"/>
      <c r="V155" s="251"/>
      <c r="W155" s="251"/>
      <c r="X155" s="251"/>
      <c r="Y155" s="251"/>
      <c r="Z155" s="251"/>
      <c r="AA155" s="251"/>
      <c r="AB155" s="251"/>
      <c r="AC155" s="251"/>
      <c r="AD155" s="251"/>
      <c r="AE155" s="251"/>
      <c r="AF155" s="251"/>
      <c r="AG155" s="251"/>
      <c r="AH155" s="252"/>
      <c r="AI155" s="18"/>
      <c r="AJ155" s="18"/>
    </row>
    <row r="156" customFormat="false" ht="15" hidden="false" customHeight="true" outlineLevel="0" collapsed="false">
      <c r="A156" s="205"/>
      <c r="B156" s="27"/>
      <c r="C156" s="259" t="s">
        <v>93</v>
      </c>
      <c r="D156" s="259"/>
      <c r="E156" s="259"/>
      <c r="F156" s="259" t="s">
        <v>33</v>
      </c>
      <c r="G156" s="259"/>
      <c r="H156" s="259"/>
      <c r="I156" s="259"/>
      <c r="J156" s="259"/>
      <c r="K156" s="259"/>
      <c r="L156" s="259" t="s">
        <v>40</v>
      </c>
      <c r="M156" s="259"/>
      <c r="N156" s="259"/>
      <c r="O156" s="259"/>
      <c r="P156" s="259"/>
      <c r="Q156" s="259" t="s">
        <v>94</v>
      </c>
      <c r="R156" s="259"/>
      <c r="S156" s="259"/>
      <c r="T156" s="259"/>
      <c r="U156" s="259"/>
      <c r="V156" s="259" t="s">
        <v>33</v>
      </c>
      <c r="W156" s="259"/>
      <c r="X156" s="259"/>
      <c r="Y156" s="259"/>
      <c r="Z156" s="259"/>
      <c r="AA156" s="259"/>
      <c r="AB156" s="259" t="s">
        <v>40</v>
      </c>
      <c r="AC156" s="259"/>
      <c r="AD156" s="259"/>
      <c r="AE156" s="259"/>
      <c r="AF156" s="259"/>
      <c r="AG156" s="259"/>
      <c r="AH156" s="32"/>
    </row>
    <row r="157" customFormat="false" ht="15" hidden="false" customHeight="true" outlineLevel="0" collapsed="false">
      <c r="B157" s="27"/>
      <c r="C157" s="260" t="s">
        <v>95</v>
      </c>
      <c r="D157" s="260"/>
      <c r="E157" s="260"/>
      <c r="F157" s="249"/>
      <c r="G157" s="249"/>
      <c r="H157" s="249"/>
      <c r="I157" s="249"/>
      <c r="J157" s="249"/>
      <c r="K157" s="249"/>
      <c r="L157" s="261"/>
      <c r="M157" s="261"/>
      <c r="N157" s="261"/>
      <c r="O157" s="261"/>
      <c r="P157" s="261"/>
      <c r="Q157" s="260" t="s">
        <v>95</v>
      </c>
      <c r="R157" s="260"/>
      <c r="S157" s="260"/>
      <c r="T157" s="260"/>
      <c r="U157" s="260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32"/>
    </row>
    <row r="158" customFormat="false" ht="15" hidden="false" customHeight="true" outlineLevel="0" collapsed="false">
      <c r="B158" s="27"/>
      <c r="C158" s="260" t="s">
        <v>89</v>
      </c>
      <c r="D158" s="260"/>
      <c r="E158" s="260"/>
      <c r="F158" s="249"/>
      <c r="G158" s="249"/>
      <c r="H158" s="249"/>
      <c r="I158" s="249"/>
      <c r="J158" s="249"/>
      <c r="K158" s="249"/>
      <c r="L158" s="249"/>
      <c r="M158" s="249"/>
      <c r="N158" s="249"/>
      <c r="O158" s="249"/>
      <c r="P158" s="249"/>
      <c r="Q158" s="260" t="s">
        <v>89</v>
      </c>
      <c r="R158" s="260"/>
      <c r="S158" s="260"/>
      <c r="T158" s="260"/>
      <c r="U158" s="260"/>
      <c r="V158" s="249"/>
      <c r="W158" s="249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32"/>
    </row>
    <row r="159" customFormat="false" ht="15" hidden="false" customHeight="true" outlineLevel="0" collapsed="false">
      <c r="B159" s="27"/>
      <c r="C159" s="260" t="s">
        <v>42</v>
      </c>
      <c r="D159" s="260"/>
      <c r="E159" s="260"/>
      <c r="F159" s="249"/>
      <c r="G159" s="249"/>
      <c r="H159" s="249"/>
      <c r="I159" s="249"/>
      <c r="J159" s="249"/>
      <c r="K159" s="249"/>
      <c r="L159" s="249"/>
      <c r="M159" s="249"/>
      <c r="N159" s="249"/>
      <c r="O159" s="249"/>
      <c r="P159" s="249"/>
      <c r="Q159" s="260" t="s">
        <v>96</v>
      </c>
      <c r="R159" s="260"/>
      <c r="S159" s="260"/>
      <c r="T159" s="260"/>
      <c r="U159" s="260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32"/>
    </row>
    <row r="160" customFormat="false" ht="15" hidden="false" customHeight="true" outlineLevel="0" collapsed="false">
      <c r="B160" s="27"/>
      <c r="C160" s="260" t="s">
        <v>97</v>
      </c>
      <c r="D160" s="260"/>
      <c r="E160" s="260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49"/>
      <c r="Q160" s="262"/>
      <c r="R160" s="262"/>
      <c r="S160" s="262"/>
      <c r="T160" s="262"/>
      <c r="U160" s="262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32"/>
    </row>
    <row r="161" customFormat="false" ht="6" hidden="false" customHeight="true" outlineLevel="0" collapsed="false">
      <c r="A161" s="205"/>
      <c r="B161" s="250"/>
      <c r="C161" s="251"/>
      <c r="D161" s="251"/>
      <c r="E161" s="251"/>
      <c r="F161" s="251"/>
      <c r="G161" s="251"/>
      <c r="H161" s="251"/>
      <c r="I161" s="251"/>
      <c r="J161" s="251"/>
      <c r="K161" s="251"/>
      <c r="L161" s="251"/>
      <c r="M161" s="251"/>
      <c r="N161" s="251"/>
      <c r="O161" s="251"/>
      <c r="P161" s="251"/>
      <c r="Q161" s="251"/>
      <c r="R161" s="251"/>
      <c r="S161" s="251"/>
      <c r="T161" s="251"/>
      <c r="U161" s="251"/>
      <c r="V161" s="251"/>
      <c r="W161" s="251"/>
      <c r="X161" s="251"/>
      <c r="Y161" s="251"/>
      <c r="Z161" s="251"/>
      <c r="AA161" s="251"/>
      <c r="AB161" s="251"/>
      <c r="AC161" s="251"/>
      <c r="AD161" s="251"/>
      <c r="AE161" s="251"/>
      <c r="AF161" s="251"/>
      <c r="AG161" s="251"/>
      <c r="AH161" s="252"/>
      <c r="AI161" s="18"/>
      <c r="AJ161" s="18"/>
    </row>
    <row r="162" customFormat="false" ht="15" hidden="false" customHeight="true" outlineLevel="0" collapsed="false">
      <c r="A162" s="205"/>
      <c r="B162" s="27"/>
      <c r="C162" s="243" t="s">
        <v>98</v>
      </c>
      <c r="D162" s="243"/>
      <c r="E162" s="243"/>
      <c r="F162" s="243"/>
      <c r="G162" s="243"/>
      <c r="H162" s="243"/>
      <c r="I162" s="243"/>
      <c r="J162" s="243"/>
      <c r="K162" s="243"/>
      <c r="L162" s="243"/>
      <c r="M162" s="260" t="s">
        <v>99</v>
      </c>
      <c r="N162" s="260"/>
      <c r="O162" s="260"/>
      <c r="P162" s="260"/>
      <c r="Q162" s="260" t="s">
        <v>95</v>
      </c>
      <c r="R162" s="260"/>
      <c r="S162" s="260"/>
      <c r="T162" s="260"/>
      <c r="U162" s="260"/>
      <c r="V162" s="249"/>
      <c r="W162" s="249"/>
      <c r="X162" s="249"/>
      <c r="Y162" s="260" t="s">
        <v>100</v>
      </c>
      <c r="Z162" s="260"/>
      <c r="AA162" s="260"/>
      <c r="AB162" s="260"/>
      <c r="AC162" s="249"/>
      <c r="AD162" s="249"/>
      <c r="AE162" s="249"/>
      <c r="AF162" s="249"/>
      <c r="AG162" s="249"/>
      <c r="AH162" s="32"/>
    </row>
    <row r="163" customFormat="false" ht="15" hidden="false" customHeight="true" outlineLevel="0" collapsed="false">
      <c r="A163" s="205"/>
      <c r="B163" s="27"/>
      <c r="C163" s="243"/>
      <c r="D163" s="243"/>
      <c r="E163" s="243"/>
      <c r="F163" s="243"/>
      <c r="G163" s="243"/>
      <c r="H163" s="243"/>
      <c r="I163" s="243"/>
      <c r="J163" s="243"/>
      <c r="K163" s="243"/>
      <c r="L163" s="243"/>
      <c r="M163" s="260" t="s">
        <v>101</v>
      </c>
      <c r="N163" s="260"/>
      <c r="O163" s="260"/>
      <c r="P163" s="260"/>
      <c r="Q163" s="260" t="s">
        <v>102</v>
      </c>
      <c r="R163" s="260"/>
      <c r="S163" s="260"/>
      <c r="T163" s="260"/>
      <c r="U163" s="260"/>
      <c r="V163" s="249"/>
      <c r="W163" s="249"/>
      <c r="X163" s="249"/>
      <c r="Y163" s="263" t="s">
        <v>103</v>
      </c>
      <c r="Z163" s="263"/>
      <c r="AA163" s="263"/>
      <c r="AB163" s="263"/>
      <c r="AC163" s="263"/>
      <c r="AD163" s="263"/>
      <c r="AE163" s="263"/>
      <c r="AF163" s="263"/>
      <c r="AG163" s="263"/>
      <c r="AH163" s="32"/>
    </row>
    <row r="164" customFormat="false" ht="6" hidden="false" customHeight="true" outlineLevel="0" collapsed="false">
      <c r="A164" s="205"/>
      <c r="B164" s="250"/>
      <c r="C164" s="251"/>
      <c r="D164" s="251"/>
      <c r="E164" s="251"/>
      <c r="F164" s="251"/>
      <c r="G164" s="251"/>
      <c r="H164" s="251"/>
      <c r="I164" s="251"/>
      <c r="J164" s="251"/>
      <c r="K164" s="251"/>
      <c r="L164" s="251"/>
      <c r="M164" s="255"/>
      <c r="N164" s="255"/>
      <c r="O164" s="255"/>
      <c r="P164" s="255"/>
      <c r="Q164" s="251"/>
      <c r="R164" s="251"/>
      <c r="S164" s="251"/>
      <c r="T164" s="251"/>
      <c r="U164" s="251"/>
      <c r="V164" s="251"/>
      <c r="W164" s="251"/>
      <c r="X164" s="251"/>
      <c r="Y164" s="251"/>
      <c r="Z164" s="251"/>
      <c r="AA164" s="251"/>
      <c r="AB164" s="251"/>
      <c r="AC164" s="251"/>
      <c r="AD164" s="251"/>
      <c r="AE164" s="251"/>
      <c r="AF164" s="251"/>
      <c r="AG164" s="251"/>
      <c r="AH164" s="252"/>
      <c r="AI164" s="18"/>
      <c r="AJ164" s="18"/>
    </row>
    <row r="165" customFormat="false" ht="15" hidden="false" customHeight="true" outlineLevel="0" collapsed="false">
      <c r="A165" s="205"/>
      <c r="B165" s="27"/>
      <c r="C165" s="243" t="s">
        <v>104</v>
      </c>
      <c r="D165" s="243"/>
      <c r="E165" s="243"/>
      <c r="F165" s="243"/>
      <c r="G165" s="243"/>
      <c r="H165" s="243"/>
      <c r="I165" s="243"/>
      <c r="J165" s="243"/>
      <c r="K165" s="243"/>
      <c r="L165" s="243"/>
      <c r="M165" s="254" t="s">
        <v>89</v>
      </c>
      <c r="N165" s="254"/>
      <c r="O165" s="254"/>
      <c r="P165" s="254"/>
      <c r="Q165" s="249"/>
      <c r="R165" s="249"/>
      <c r="S165" s="249"/>
      <c r="T165" s="249"/>
      <c r="U165" s="249"/>
      <c r="V165" s="249"/>
      <c r="W165" s="249"/>
      <c r="X165" s="249"/>
      <c r="Y165" s="260" t="s">
        <v>105</v>
      </c>
      <c r="Z165" s="260"/>
      <c r="AA165" s="260"/>
      <c r="AB165" s="260"/>
      <c r="AC165" s="249"/>
      <c r="AD165" s="249"/>
      <c r="AE165" s="249"/>
      <c r="AF165" s="249"/>
      <c r="AG165" s="249"/>
      <c r="AH165" s="32"/>
    </row>
    <row r="166" customFormat="false" ht="6" hidden="false" customHeight="true" outlineLevel="0" collapsed="false">
      <c r="A166" s="205"/>
      <c r="B166" s="250"/>
      <c r="C166" s="251"/>
      <c r="D166" s="251"/>
      <c r="E166" s="251"/>
      <c r="F166" s="251"/>
      <c r="G166" s="251"/>
      <c r="H166" s="251"/>
      <c r="I166" s="251"/>
      <c r="J166" s="251"/>
      <c r="K166" s="251"/>
      <c r="L166" s="251"/>
      <c r="M166" s="251"/>
      <c r="N166" s="251"/>
      <c r="O166" s="251"/>
      <c r="P166" s="251"/>
      <c r="Q166" s="251"/>
      <c r="R166" s="251"/>
      <c r="S166" s="251"/>
      <c r="T166" s="251"/>
      <c r="U166" s="251"/>
      <c r="V166" s="251"/>
      <c r="W166" s="251"/>
      <c r="X166" s="251"/>
      <c r="Y166" s="251"/>
      <c r="Z166" s="251"/>
      <c r="AA166" s="251"/>
      <c r="AB166" s="251"/>
      <c r="AC166" s="251"/>
      <c r="AD166" s="251"/>
      <c r="AE166" s="251"/>
      <c r="AF166" s="251"/>
      <c r="AG166" s="251"/>
      <c r="AH166" s="252"/>
      <c r="AI166" s="18"/>
      <c r="AJ166" s="18"/>
    </row>
    <row r="167" customFormat="false" ht="15" hidden="false" customHeight="true" outlineLevel="0" collapsed="false">
      <c r="A167" s="205"/>
      <c r="B167" s="27"/>
      <c r="C167" s="264" t="s">
        <v>106</v>
      </c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  <c r="O167" s="264"/>
      <c r="P167" s="264"/>
      <c r="Q167" s="264"/>
      <c r="R167" s="264"/>
      <c r="S167" s="264"/>
      <c r="T167" s="264"/>
      <c r="U167" s="264"/>
      <c r="V167" s="264"/>
      <c r="W167" s="264"/>
      <c r="X167" s="264"/>
      <c r="Y167" s="264"/>
      <c r="Z167" s="264"/>
      <c r="AA167" s="264"/>
      <c r="AB167" s="264"/>
      <c r="AC167" s="264"/>
      <c r="AD167" s="264"/>
      <c r="AE167" s="264"/>
      <c r="AF167" s="264"/>
      <c r="AG167" s="264"/>
      <c r="AH167" s="32"/>
    </row>
    <row r="168" customFormat="false" ht="15" hidden="false" customHeight="true" outlineLevel="0" collapsed="false">
      <c r="B168" s="27"/>
      <c r="C168" s="262" t="s">
        <v>107</v>
      </c>
      <c r="D168" s="262"/>
      <c r="E168" s="262"/>
      <c r="F168" s="262"/>
      <c r="G168" s="262"/>
      <c r="H168" s="265"/>
      <c r="I168" s="262" t="s">
        <v>108</v>
      </c>
      <c r="J168" s="262"/>
      <c r="K168" s="262"/>
      <c r="L168" s="262"/>
      <c r="M168" s="262"/>
      <c r="N168" s="262"/>
      <c r="O168" s="262"/>
      <c r="P168" s="262"/>
      <c r="Q168" s="192"/>
      <c r="R168" s="266"/>
      <c r="S168" s="266"/>
      <c r="T168" s="266"/>
      <c r="U168" s="266"/>
      <c r="V168" s="266"/>
      <c r="W168" s="266"/>
      <c r="X168" s="266"/>
      <c r="Y168" s="266"/>
      <c r="Z168" s="266"/>
      <c r="AA168" s="266"/>
      <c r="AB168" s="266"/>
      <c r="AC168" s="266"/>
      <c r="AD168" s="266"/>
      <c r="AE168" s="266"/>
      <c r="AF168" s="266"/>
      <c r="AG168" s="26"/>
      <c r="AH168" s="32"/>
    </row>
    <row r="169" customFormat="false" ht="15" hidden="false" customHeight="true" outlineLevel="0" collapsed="false">
      <c r="B169" s="27"/>
      <c r="C169" s="262" t="s">
        <v>109</v>
      </c>
      <c r="D169" s="262"/>
      <c r="E169" s="262"/>
      <c r="F169" s="262"/>
      <c r="G169" s="262"/>
      <c r="H169" s="265"/>
      <c r="I169" s="262" t="s">
        <v>110</v>
      </c>
      <c r="J169" s="262"/>
      <c r="K169" s="262"/>
      <c r="L169" s="262"/>
      <c r="M169" s="262"/>
      <c r="N169" s="262"/>
      <c r="O169" s="262"/>
      <c r="P169" s="262"/>
      <c r="Q169" s="2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32"/>
      <c r="AH169" s="32"/>
    </row>
    <row r="170" customFormat="false" ht="15" hidden="false" customHeight="true" outlineLevel="0" collapsed="false">
      <c r="B170" s="27"/>
      <c r="C170" s="262" t="s">
        <v>111</v>
      </c>
      <c r="D170" s="262"/>
      <c r="E170" s="262"/>
      <c r="F170" s="262"/>
      <c r="G170" s="262"/>
      <c r="H170" s="265"/>
      <c r="I170" s="262" t="s">
        <v>112</v>
      </c>
      <c r="J170" s="262"/>
      <c r="K170" s="262"/>
      <c r="L170" s="262"/>
      <c r="M170" s="262"/>
      <c r="N170" s="262"/>
      <c r="O170" s="262"/>
      <c r="P170" s="262"/>
      <c r="Q170" s="2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32"/>
      <c r="AH170" s="32"/>
    </row>
    <row r="171" customFormat="false" ht="15" hidden="false" customHeight="true" outlineLevel="0" collapsed="false">
      <c r="B171" s="27"/>
      <c r="C171" s="262" t="s">
        <v>113</v>
      </c>
      <c r="D171" s="262"/>
      <c r="E171" s="262"/>
      <c r="F171" s="262"/>
      <c r="G171" s="262"/>
      <c r="H171" s="265"/>
      <c r="I171" s="262" t="s">
        <v>114</v>
      </c>
      <c r="J171" s="262"/>
      <c r="K171" s="262"/>
      <c r="L171" s="262"/>
      <c r="M171" s="262"/>
      <c r="N171" s="262"/>
      <c r="O171" s="262"/>
      <c r="P171" s="262"/>
      <c r="Q171" s="2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32"/>
      <c r="AH171" s="32"/>
    </row>
    <row r="172" customFormat="false" ht="15" hidden="false" customHeight="true" outlineLevel="0" collapsed="false">
      <c r="B172" s="27"/>
      <c r="C172" s="262" t="s">
        <v>115</v>
      </c>
      <c r="D172" s="262"/>
      <c r="E172" s="262"/>
      <c r="F172" s="262"/>
      <c r="G172" s="262"/>
      <c r="H172" s="265"/>
      <c r="I172" s="262" t="s">
        <v>116</v>
      </c>
      <c r="J172" s="262"/>
      <c r="K172" s="262"/>
      <c r="L172" s="262"/>
      <c r="M172" s="262"/>
      <c r="N172" s="262"/>
      <c r="O172" s="262"/>
      <c r="P172" s="262"/>
      <c r="Q172" s="2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32"/>
      <c r="AH172" s="32"/>
    </row>
    <row r="173" customFormat="false" ht="15" hidden="false" customHeight="true" outlineLevel="0" collapsed="false">
      <c r="B173" s="27"/>
      <c r="C173" s="262" t="s">
        <v>117</v>
      </c>
      <c r="D173" s="262"/>
      <c r="E173" s="262"/>
      <c r="F173" s="262"/>
      <c r="G173" s="262"/>
      <c r="H173" s="265"/>
      <c r="I173" s="262"/>
      <c r="J173" s="262"/>
      <c r="K173" s="262"/>
      <c r="L173" s="262"/>
      <c r="M173" s="262"/>
      <c r="N173" s="262"/>
      <c r="O173" s="262"/>
      <c r="P173" s="262"/>
      <c r="Q173" s="2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32"/>
      <c r="AH173" s="32"/>
    </row>
    <row r="174" customFormat="false" ht="15" hidden="false" customHeight="true" outlineLevel="0" collapsed="false">
      <c r="B174" s="27"/>
      <c r="C174" s="262"/>
      <c r="D174" s="262"/>
      <c r="E174" s="262"/>
      <c r="F174" s="262"/>
      <c r="G174" s="262"/>
      <c r="H174" s="265"/>
      <c r="I174" s="262" t="s">
        <v>118</v>
      </c>
      <c r="J174" s="262"/>
      <c r="K174" s="262"/>
      <c r="L174" s="262"/>
      <c r="M174" s="262"/>
      <c r="N174" s="262"/>
      <c r="O174" s="262"/>
      <c r="P174" s="262"/>
      <c r="Q174" s="212"/>
      <c r="R174" s="267" t="s">
        <v>119</v>
      </c>
      <c r="S174" s="268"/>
      <c r="T174" s="268"/>
      <c r="U174" s="268"/>
      <c r="V174" s="268"/>
      <c r="W174" s="268"/>
      <c r="X174" s="268"/>
      <c r="Y174" s="268"/>
      <c r="Z174" s="268"/>
      <c r="AA174" s="268"/>
      <c r="AB174" s="268"/>
      <c r="AC174" s="268"/>
      <c r="AD174" s="268"/>
      <c r="AE174" s="268"/>
      <c r="AF174" s="268"/>
      <c r="AG174" s="215"/>
      <c r="AH174" s="32"/>
    </row>
    <row r="175" customFormat="false" ht="15" hidden="false" customHeight="true" outlineLevel="0" collapsed="false">
      <c r="B175" s="27"/>
      <c r="C175" s="269" t="s">
        <v>120</v>
      </c>
      <c r="D175" s="266"/>
      <c r="E175" s="266"/>
      <c r="F175" s="266"/>
      <c r="G175" s="266"/>
      <c r="H175" s="266"/>
      <c r="I175" s="266"/>
      <c r="J175" s="266"/>
      <c r="K175" s="266"/>
      <c r="L175" s="266"/>
      <c r="M175" s="266"/>
      <c r="N175" s="266"/>
      <c r="O175" s="266"/>
      <c r="P175" s="26"/>
      <c r="Q175" s="192"/>
      <c r="R175" s="266"/>
      <c r="S175" s="266"/>
      <c r="T175" s="266"/>
      <c r="U175" s="266"/>
      <c r="V175" s="266"/>
      <c r="W175" s="266"/>
      <c r="X175" s="266"/>
      <c r="Y175" s="266"/>
      <c r="Z175" s="266"/>
      <c r="AA175" s="266"/>
      <c r="AB175" s="266"/>
      <c r="AC175" s="266"/>
      <c r="AD175" s="266"/>
      <c r="AE175" s="266"/>
      <c r="AF175" s="266"/>
      <c r="AG175" s="26"/>
      <c r="AH175" s="32"/>
    </row>
    <row r="176" customFormat="false" ht="15" hidden="false" customHeight="true" outlineLevel="0" collapsed="false">
      <c r="B176" s="27"/>
      <c r="C176" s="2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32"/>
      <c r="Q176" s="2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32"/>
      <c r="AH176" s="32"/>
    </row>
    <row r="177" customFormat="false" ht="15" hidden="false" customHeight="true" outlineLevel="0" collapsed="false">
      <c r="B177" s="27"/>
      <c r="C177" s="2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32"/>
      <c r="Q177" s="2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32"/>
      <c r="AH177" s="32"/>
    </row>
    <row r="178" customFormat="false" ht="15" hidden="false" customHeight="true" outlineLevel="0" collapsed="false">
      <c r="B178" s="27"/>
      <c r="C178" s="2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32"/>
      <c r="Q178" s="2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32"/>
      <c r="AH178" s="32"/>
    </row>
    <row r="179" customFormat="false" ht="15" hidden="false" customHeight="true" outlineLevel="0" collapsed="false">
      <c r="B179" s="27"/>
      <c r="C179" s="2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32"/>
      <c r="Q179" s="2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32"/>
      <c r="AH179" s="32"/>
    </row>
    <row r="180" customFormat="false" ht="15" hidden="false" customHeight="true" outlineLevel="0" collapsed="false">
      <c r="B180" s="27"/>
      <c r="C180" s="2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32"/>
      <c r="Q180" s="2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32"/>
      <c r="AH180" s="32"/>
    </row>
    <row r="181" customFormat="false" ht="15" hidden="false" customHeight="true" outlineLevel="0" collapsed="false">
      <c r="B181" s="27"/>
      <c r="C181" s="2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32"/>
      <c r="Q181" s="2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32"/>
      <c r="AH181" s="32"/>
    </row>
    <row r="182" customFormat="false" ht="15" hidden="false" customHeight="true" outlineLevel="0" collapsed="false">
      <c r="B182" s="27"/>
      <c r="C182" s="212"/>
      <c r="D182" s="268"/>
      <c r="E182" s="268"/>
      <c r="F182" s="268"/>
      <c r="G182" s="267"/>
      <c r="H182" s="268"/>
      <c r="I182" s="268"/>
      <c r="J182" s="268"/>
      <c r="K182" s="268"/>
      <c r="L182" s="268"/>
      <c r="M182" s="268"/>
      <c r="N182" s="268"/>
      <c r="O182" s="268"/>
      <c r="P182" s="215"/>
      <c r="Q182" s="212"/>
      <c r="R182" s="267" t="s">
        <v>121</v>
      </c>
      <c r="S182" s="267"/>
      <c r="T182" s="268"/>
      <c r="U182" s="268"/>
      <c r="V182" s="268"/>
      <c r="W182" s="268"/>
      <c r="X182" s="268"/>
      <c r="Y182" s="268"/>
      <c r="Z182" s="268"/>
      <c r="AA182" s="268"/>
      <c r="AB182" s="268"/>
      <c r="AC182" s="268"/>
      <c r="AD182" s="268"/>
      <c r="AE182" s="268"/>
      <c r="AF182" s="268"/>
      <c r="AG182" s="215"/>
      <c r="AH182" s="32"/>
    </row>
    <row r="183" customFormat="false" ht="15" hidden="false" customHeight="true" outlineLevel="0" collapsed="false">
      <c r="B183" s="212"/>
      <c r="C183" s="268"/>
      <c r="D183" s="268"/>
      <c r="E183" s="268"/>
      <c r="F183" s="268"/>
      <c r="G183" s="270"/>
      <c r="H183" s="270"/>
      <c r="I183" s="270"/>
      <c r="J183" s="270"/>
      <c r="K183" s="270"/>
      <c r="L183" s="270"/>
      <c r="M183" s="270"/>
      <c r="N183" s="270"/>
      <c r="O183" s="270"/>
      <c r="P183" s="270"/>
      <c r="Q183" s="270"/>
      <c r="R183" s="268"/>
      <c r="S183" s="268"/>
      <c r="T183" s="268"/>
      <c r="U183" s="268"/>
      <c r="V183" s="268"/>
      <c r="W183" s="268"/>
      <c r="X183" s="268"/>
      <c r="Y183" s="268"/>
      <c r="Z183" s="268"/>
      <c r="AA183" s="268"/>
      <c r="AB183" s="268"/>
      <c r="AC183" s="268"/>
      <c r="AD183" s="268"/>
      <c r="AE183" s="268"/>
      <c r="AF183" s="268"/>
      <c r="AG183" s="268"/>
      <c r="AH183" s="215"/>
    </row>
    <row r="184" customFormat="false" ht="15" hidden="false" customHeight="true" outlineLevel="0" collapsed="false"/>
    <row r="185" customFormat="false" ht="15" hidden="false" customHeight="true" outlineLevel="0" collapsed="false"/>
    <row r="186" customFormat="false" ht="15" hidden="false" customHeight="true" outlineLevel="0" collapsed="false"/>
    <row r="187" customFormat="false" ht="15" hidden="false" customHeight="true" outlineLevel="0" collapsed="false"/>
    <row r="188" customFormat="false" ht="15" hidden="false" customHeight="true" outlineLevel="0" collapsed="false"/>
    <row r="189" customFormat="false" ht="15" hidden="false" customHeight="true" outlineLevel="0" collapsed="false"/>
    <row r="190" customFormat="false" ht="15" hidden="false" customHeight="true" outlineLevel="0" collapsed="false"/>
    <row r="191" customFormat="false" ht="15" hidden="false" customHeight="true" outlineLevel="0" collapsed="false"/>
    <row r="192" customFormat="false" ht="15" hidden="false" customHeight="true" outlineLevel="0" collapsed="false"/>
    <row r="193" customFormat="false" ht="15" hidden="false" customHeight="true" outlineLevel="0" collapsed="false"/>
    <row r="194" customFormat="false" ht="15" hidden="false" customHeight="true" outlineLevel="0" collapsed="false"/>
    <row r="195" customFormat="false" ht="15" hidden="false" customHeight="true" outlineLevel="0" collapsed="false"/>
    <row r="196" customFormat="false" ht="15" hidden="false" customHeight="true" outlineLevel="0" collapsed="false"/>
    <row r="197" customFormat="false" ht="15" hidden="false" customHeight="true" outlineLevel="0" collapsed="false"/>
    <row r="198" customFormat="false" ht="15" hidden="false" customHeight="true" outlineLevel="0" collapsed="false"/>
    <row r="199" customFormat="false" ht="15" hidden="false" customHeight="true" outlineLevel="0" collapsed="false"/>
    <row r="200" customFormat="false" ht="15" hidden="false" customHeight="true" outlineLevel="0" collapsed="false"/>
    <row r="201" customFormat="false" ht="15" hidden="false" customHeight="true" outlineLevel="0" collapsed="false"/>
    <row r="202" customFormat="false" ht="15" hidden="false" customHeight="true" outlineLevel="0" collapsed="false"/>
    <row r="203" customFormat="false" ht="15" hidden="false" customHeight="true" outlineLevel="0" collapsed="false"/>
    <row r="204" customFormat="false" ht="15" hidden="false" customHeight="true" outlineLevel="0" collapsed="false"/>
    <row r="205" customFormat="false" ht="15" hidden="false" customHeight="true" outlineLevel="0" collapsed="false"/>
    <row r="206" customFormat="false" ht="15" hidden="false" customHeight="true" outlineLevel="0" collapsed="false"/>
    <row r="207" customFormat="false" ht="15" hidden="false" customHeight="true" outlineLevel="0" collapsed="false"/>
    <row r="208" customFormat="false" ht="15" hidden="false" customHeight="true" outlineLevel="0" collapsed="false"/>
    <row r="209" customFormat="false" ht="15" hidden="false" customHeight="true" outlineLevel="0" collapsed="false"/>
    <row r="210" customFormat="false" ht="15" hidden="false" customHeight="true" outlineLevel="0" collapsed="false"/>
    <row r="211" customFormat="false" ht="15" hidden="false" customHeight="true" outlineLevel="0" collapsed="false"/>
    <row r="212" customFormat="false" ht="15" hidden="false" customHeight="true" outlineLevel="0" collapsed="false"/>
    <row r="213" customFormat="false" ht="15" hidden="false" customHeight="true" outlineLevel="0" collapsed="false"/>
    <row r="214" customFormat="false" ht="15" hidden="false" customHeight="true" outlineLevel="0" collapsed="false"/>
    <row r="215" customFormat="false" ht="15" hidden="false" customHeight="true" outlineLevel="0" collapsed="false"/>
    <row r="216" customFormat="false" ht="15" hidden="false" customHeight="true" outlineLevel="0" collapsed="false"/>
    <row r="217" customFormat="false" ht="15" hidden="false" customHeight="true" outlineLevel="0" collapsed="false"/>
    <row r="218" customFormat="false" ht="15" hidden="false" customHeight="true" outlineLevel="0" collapsed="false"/>
    <row r="219" customFormat="false" ht="15" hidden="false" customHeight="true" outlineLevel="0" collapsed="false"/>
    <row r="220" customFormat="false" ht="15" hidden="false" customHeight="true" outlineLevel="0" collapsed="false"/>
    <row r="221" customFormat="false" ht="15" hidden="false" customHeight="true" outlineLevel="0" collapsed="false"/>
    <row r="222" customFormat="false" ht="15" hidden="false" customHeight="true" outlineLevel="0" collapsed="false"/>
    <row r="223" customFormat="false" ht="15" hidden="false" customHeight="true" outlineLevel="0" collapsed="false"/>
    <row r="224" customFormat="false" ht="15" hidden="false" customHeight="true" outlineLevel="0" collapsed="false"/>
    <row r="225" customFormat="false" ht="15" hidden="false" customHeight="true" outlineLevel="0" collapsed="false"/>
    <row r="226" customFormat="false" ht="15" hidden="false" customHeight="true" outlineLevel="0" collapsed="false"/>
    <row r="227" customFormat="false" ht="15" hidden="false" customHeight="true" outlineLevel="0" collapsed="false"/>
    <row r="228" customFormat="false" ht="15" hidden="false" customHeight="true" outlineLevel="0" collapsed="false"/>
    <row r="229" customFormat="false" ht="15" hidden="false" customHeight="true" outlineLevel="0" collapsed="false"/>
    <row r="230" customFormat="false" ht="15" hidden="false" customHeight="true" outlineLevel="0" collapsed="false"/>
    <row r="231" customFormat="false" ht="15" hidden="false" customHeight="true" outlineLevel="0" collapsed="false"/>
    <row r="232" customFormat="false" ht="15" hidden="false" customHeight="true" outlineLevel="0" collapsed="false"/>
    <row r="233" customFormat="false" ht="15" hidden="false" customHeight="true" outlineLevel="0" collapsed="false"/>
    <row r="234" customFormat="false" ht="15" hidden="false" customHeight="true" outlineLevel="0" collapsed="false"/>
    <row r="235" customFormat="false" ht="15" hidden="false" customHeight="true" outlineLevel="0" collapsed="false"/>
    <row r="236" customFormat="false" ht="15" hidden="false" customHeight="true" outlineLevel="0" collapsed="false"/>
    <row r="237" customFormat="false" ht="15" hidden="false" customHeight="true" outlineLevel="0" collapsed="false"/>
    <row r="238" customFormat="false" ht="15" hidden="false" customHeight="true" outlineLevel="0" collapsed="false"/>
    <row r="239" customFormat="false" ht="15" hidden="false" customHeight="true" outlineLevel="0" collapsed="false"/>
    <row r="240" customFormat="false" ht="15" hidden="false" customHeight="true" outlineLevel="0" collapsed="false"/>
    <row r="241" customFormat="false" ht="15" hidden="false" customHeight="true" outlineLevel="0" collapsed="false"/>
    <row r="242" customFormat="false" ht="15" hidden="false" customHeight="true" outlineLevel="0" collapsed="false"/>
    <row r="243" customFormat="false" ht="15" hidden="false" customHeight="true" outlineLevel="0" collapsed="false"/>
    <row r="244" customFormat="false" ht="15" hidden="false" customHeight="true" outlineLevel="0" collapsed="false"/>
    <row r="245" customFormat="false" ht="15" hidden="false" customHeight="true" outlineLevel="0" collapsed="false"/>
    <row r="246" customFormat="false" ht="15" hidden="false" customHeight="true" outlineLevel="0" collapsed="false"/>
    <row r="247" customFormat="false" ht="15" hidden="false" customHeight="true" outlineLevel="0" collapsed="false"/>
    <row r="248" customFormat="false" ht="15" hidden="false" customHeight="true" outlineLevel="0" collapsed="false"/>
    <row r="249" customFormat="false" ht="15" hidden="false" customHeight="true" outlineLevel="0" collapsed="false"/>
    <row r="250" customFormat="false" ht="15" hidden="false" customHeight="true" outlineLevel="0" collapsed="false"/>
    <row r="251" customFormat="false" ht="15" hidden="false" customHeight="true" outlineLevel="0" collapsed="false"/>
    <row r="252" customFormat="false" ht="15" hidden="false" customHeight="true" outlineLevel="0" collapsed="false"/>
    <row r="253" customFormat="false" ht="15" hidden="false" customHeight="true" outlineLevel="0" collapsed="false"/>
    <row r="254" customFormat="false" ht="15" hidden="false" customHeight="true" outlineLevel="0" collapsed="false"/>
    <row r="255" customFormat="false" ht="15" hidden="false" customHeight="true" outlineLevel="0" collapsed="false"/>
    <row r="256" customFormat="false" ht="15" hidden="false" customHeight="true" outlineLevel="0" collapsed="false"/>
    <row r="257" customFormat="false" ht="15" hidden="false" customHeight="true" outlineLevel="0" collapsed="false"/>
    <row r="258" customFormat="false" ht="15" hidden="false" customHeight="true" outlineLevel="0" collapsed="false"/>
    <row r="259" customFormat="false" ht="15" hidden="false" customHeight="true" outlineLevel="0" collapsed="false"/>
    <row r="260" customFormat="false" ht="15" hidden="false" customHeight="true" outlineLevel="0" collapsed="false"/>
    <row r="261" customFormat="false" ht="15" hidden="false" customHeight="true" outlineLevel="0" collapsed="false"/>
    <row r="262" customFormat="false" ht="15" hidden="false" customHeight="true" outlineLevel="0" collapsed="false"/>
    <row r="263" customFormat="false" ht="15" hidden="false" customHeight="true" outlineLevel="0" collapsed="false"/>
    <row r="264" customFormat="false" ht="15" hidden="false" customHeight="true" outlineLevel="0" collapsed="false"/>
    <row r="265" customFormat="false" ht="15" hidden="false" customHeight="true" outlineLevel="0" collapsed="false"/>
    <row r="266" customFormat="false" ht="15" hidden="false" customHeight="true" outlineLevel="0" collapsed="false"/>
    <row r="267" customFormat="false" ht="15" hidden="false" customHeight="true" outlineLevel="0" collapsed="false"/>
    <row r="268" customFormat="false" ht="15" hidden="false" customHeight="true" outlineLevel="0" collapsed="false"/>
    <row r="269" customFormat="false" ht="15" hidden="false" customHeight="true" outlineLevel="0" collapsed="false"/>
    <row r="270" customFormat="false" ht="15" hidden="false" customHeight="true" outlineLevel="0" collapsed="false"/>
    <row r="271" customFormat="false" ht="15" hidden="false" customHeight="true" outlineLevel="0" collapsed="false"/>
    <row r="272" customFormat="false" ht="15" hidden="false" customHeight="true" outlineLevel="0" collapsed="false"/>
    <row r="273" customFormat="false" ht="15" hidden="false" customHeight="true" outlineLevel="0" collapsed="false"/>
    <row r="274" customFormat="false" ht="15" hidden="false" customHeight="true" outlineLevel="0" collapsed="false"/>
    <row r="275" customFormat="false" ht="15" hidden="false" customHeight="true" outlineLevel="0" collapsed="false"/>
    <row r="276" customFormat="false" ht="15" hidden="false" customHeight="true" outlineLevel="0" collapsed="false"/>
    <row r="277" customFormat="false" ht="15" hidden="false" customHeight="true" outlineLevel="0" collapsed="false"/>
    <row r="278" customFormat="false" ht="15" hidden="false" customHeight="true" outlineLevel="0" collapsed="false"/>
    <row r="279" customFormat="false" ht="15" hidden="false" customHeight="true" outlineLevel="0" collapsed="false"/>
    <row r="280" customFormat="false" ht="15" hidden="false" customHeight="true" outlineLevel="0" collapsed="false"/>
    <row r="281" customFormat="false" ht="15" hidden="false" customHeight="true" outlineLevel="0" collapsed="false"/>
    <row r="282" customFormat="false" ht="15" hidden="false" customHeight="true" outlineLevel="0" collapsed="false"/>
    <row r="283" customFormat="false" ht="15" hidden="false" customHeight="true" outlineLevel="0" collapsed="false"/>
    <row r="284" customFormat="false" ht="15" hidden="false" customHeight="true" outlineLevel="0" collapsed="false"/>
    <row r="285" customFormat="false" ht="15" hidden="false" customHeight="true" outlineLevel="0" collapsed="false"/>
    <row r="286" customFormat="false" ht="15" hidden="false" customHeight="true" outlineLevel="0" collapsed="false"/>
    <row r="287" customFormat="false" ht="15" hidden="false" customHeight="true" outlineLevel="0" collapsed="false"/>
    <row r="288" customFormat="false" ht="15" hidden="false" customHeight="true" outlineLevel="0" collapsed="false"/>
    <row r="289" customFormat="false" ht="15" hidden="false" customHeight="true" outlineLevel="0" collapsed="false"/>
    <row r="290" customFormat="false" ht="15" hidden="false" customHeight="true" outlineLevel="0" collapsed="false"/>
    <row r="291" customFormat="false" ht="15" hidden="false" customHeight="true" outlineLevel="0" collapsed="false"/>
    <row r="292" customFormat="false" ht="15" hidden="false" customHeight="true" outlineLevel="0" collapsed="false"/>
    <row r="293" customFormat="false" ht="15" hidden="false" customHeight="true" outlineLevel="0" collapsed="false"/>
    <row r="294" customFormat="false" ht="15" hidden="false" customHeight="true" outlineLevel="0" collapsed="false"/>
    <row r="295" customFormat="false" ht="15" hidden="false" customHeight="true" outlineLevel="0" collapsed="false"/>
    <row r="296" customFormat="false" ht="15" hidden="false" customHeight="true" outlineLevel="0" collapsed="false"/>
    <row r="297" customFormat="false" ht="15" hidden="false" customHeight="true" outlineLevel="0" collapsed="false"/>
    <row r="298" customFormat="false" ht="15" hidden="false" customHeight="true" outlineLevel="0" collapsed="false"/>
    <row r="299" customFormat="false" ht="15" hidden="false" customHeight="true" outlineLevel="0" collapsed="false"/>
    <row r="300" customFormat="false" ht="15" hidden="false" customHeight="true" outlineLevel="0" collapsed="false"/>
    <row r="301" customFormat="false" ht="15" hidden="false" customHeight="true" outlineLevel="0" collapsed="false"/>
    <row r="302" customFormat="false" ht="15" hidden="false" customHeight="true" outlineLevel="0" collapsed="false"/>
    <row r="303" customFormat="false" ht="15" hidden="false" customHeight="true" outlineLevel="0" collapsed="false"/>
    <row r="304" customFormat="false" ht="15" hidden="false" customHeight="true" outlineLevel="0" collapsed="false"/>
    <row r="305" customFormat="false" ht="15" hidden="false" customHeight="true" outlineLevel="0" collapsed="false"/>
    <row r="306" customFormat="false" ht="15" hidden="false" customHeight="true" outlineLevel="0" collapsed="false"/>
    <row r="307" customFormat="false" ht="15" hidden="false" customHeight="true" outlineLevel="0" collapsed="false"/>
    <row r="308" customFormat="false" ht="15" hidden="false" customHeight="true" outlineLevel="0" collapsed="false"/>
    <row r="309" customFormat="false" ht="15" hidden="false" customHeight="true" outlineLevel="0" collapsed="false"/>
    <row r="310" customFormat="false" ht="15" hidden="false" customHeight="true" outlineLevel="0" collapsed="false"/>
    <row r="311" customFormat="false" ht="15" hidden="false" customHeight="true" outlineLevel="0" collapsed="false"/>
    <row r="312" customFormat="false" ht="15" hidden="false" customHeight="true" outlineLevel="0" collapsed="false"/>
    <row r="313" customFormat="false" ht="15" hidden="false" customHeight="true" outlineLevel="0" collapsed="false"/>
    <row r="314" customFormat="false" ht="15" hidden="false" customHeight="true" outlineLevel="0" collapsed="false"/>
    <row r="315" customFormat="false" ht="15" hidden="false" customHeight="true" outlineLevel="0" collapsed="false"/>
    <row r="316" customFormat="false" ht="15" hidden="false" customHeight="true" outlineLevel="0" collapsed="false"/>
    <row r="317" customFormat="false" ht="15" hidden="false" customHeight="true" outlineLevel="0" collapsed="false"/>
    <row r="318" customFormat="false" ht="15" hidden="false" customHeight="true" outlineLevel="0" collapsed="false"/>
    <row r="319" customFormat="false" ht="15" hidden="false" customHeight="true" outlineLevel="0" collapsed="false"/>
    <row r="320" customFormat="false" ht="15" hidden="false" customHeight="true" outlineLevel="0" collapsed="false"/>
    <row r="321" customFormat="false" ht="15" hidden="false" customHeight="true" outlineLevel="0" collapsed="false"/>
    <row r="322" customFormat="false" ht="15" hidden="false" customHeight="true" outlineLevel="0" collapsed="false"/>
    <row r="323" customFormat="false" ht="15" hidden="false" customHeight="true" outlineLevel="0" collapsed="false"/>
    <row r="324" customFormat="false" ht="15" hidden="false" customHeight="true" outlineLevel="0" collapsed="false"/>
    <row r="325" customFormat="false" ht="15" hidden="false" customHeight="true" outlineLevel="0" collapsed="false"/>
    <row r="326" customFormat="false" ht="15" hidden="false" customHeight="true" outlineLevel="0" collapsed="false"/>
    <row r="327" customFormat="false" ht="15" hidden="false" customHeight="true" outlineLevel="0" collapsed="false"/>
    <row r="328" customFormat="false" ht="15" hidden="false" customHeight="true" outlineLevel="0" collapsed="false"/>
  </sheetData>
  <sheetProtection sheet="true" objects="true" scenarios="true"/>
  <mergeCells count="270">
    <mergeCell ref="B1:AH1"/>
    <mergeCell ref="C3:AG3"/>
    <mergeCell ref="B6:AH6"/>
    <mergeCell ref="B8:N8"/>
    <mergeCell ref="Q8:AH9"/>
    <mergeCell ref="B9:N9"/>
    <mergeCell ref="G12:J12"/>
    <mergeCell ref="L12:Y12"/>
    <mergeCell ref="L14:Y14"/>
    <mergeCell ref="L15:Y15"/>
    <mergeCell ref="C17:X17"/>
    <mergeCell ref="Z17:AG17"/>
    <mergeCell ref="C18:X19"/>
    <mergeCell ref="Z18:AG19"/>
    <mergeCell ref="C21:P21"/>
    <mergeCell ref="R21:AG21"/>
    <mergeCell ref="C22:P23"/>
    <mergeCell ref="R23:Z24"/>
    <mergeCell ref="AA23:AD24"/>
    <mergeCell ref="AE23:AG24"/>
    <mergeCell ref="C24:P25"/>
    <mergeCell ref="R25:U27"/>
    <mergeCell ref="V25:Z27"/>
    <mergeCell ref="AA25:AD30"/>
    <mergeCell ref="AE25:AG30"/>
    <mergeCell ref="C26:P27"/>
    <mergeCell ref="C28:P30"/>
    <mergeCell ref="R28:U30"/>
    <mergeCell ref="V28:Z30"/>
    <mergeCell ref="C32:AG32"/>
    <mergeCell ref="C34:C41"/>
    <mergeCell ref="D35:P35"/>
    <mergeCell ref="Q35:AG35"/>
    <mergeCell ref="D37:P37"/>
    <mergeCell ref="Q37:U37"/>
    <mergeCell ref="V37:AG37"/>
    <mergeCell ref="D39:I39"/>
    <mergeCell ref="J39:P39"/>
    <mergeCell ref="Q39:X39"/>
    <mergeCell ref="Y39:AC39"/>
    <mergeCell ref="AD39:AG39"/>
    <mergeCell ref="D41:H41"/>
    <mergeCell ref="I41:M41"/>
    <mergeCell ref="N41:U41"/>
    <mergeCell ref="V41:AG41"/>
    <mergeCell ref="C43:C50"/>
    <mergeCell ref="AF43:AG43"/>
    <mergeCell ref="D44:K44"/>
    <mergeCell ref="L44:U44"/>
    <mergeCell ref="V44:AE44"/>
    <mergeCell ref="AF44:AG44"/>
    <mergeCell ref="D46:P46"/>
    <mergeCell ref="Q46:U46"/>
    <mergeCell ref="V46:AG46"/>
    <mergeCell ref="AD47:AG47"/>
    <mergeCell ref="D48:I48"/>
    <mergeCell ref="J48:P48"/>
    <mergeCell ref="Q48:X48"/>
    <mergeCell ref="Y48:AC48"/>
    <mergeCell ref="AD48:AF48"/>
    <mergeCell ref="D50:H50"/>
    <mergeCell ref="I50:M50"/>
    <mergeCell ref="N50:U50"/>
    <mergeCell ref="V50:AG50"/>
    <mergeCell ref="C52:C59"/>
    <mergeCell ref="AF52:AG52"/>
    <mergeCell ref="D53:K53"/>
    <mergeCell ref="L53:U53"/>
    <mergeCell ref="V53:AE53"/>
    <mergeCell ref="AF53:AG53"/>
    <mergeCell ref="D55:P55"/>
    <mergeCell ref="Q55:U55"/>
    <mergeCell ref="V55:AG55"/>
    <mergeCell ref="AD56:AG56"/>
    <mergeCell ref="D57:I57"/>
    <mergeCell ref="J57:P57"/>
    <mergeCell ref="Q57:X57"/>
    <mergeCell ref="Y57:AC57"/>
    <mergeCell ref="AD57:AF57"/>
    <mergeCell ref="D59:H59"/>
    <mergeCell ref="I59:M59"/>
    <mergeCell ref="N59:U59"/>
    <mergeCell ref="V59:AG59"/>
    <mergeCell ref="C61:AG61"/>
    <mergeCell ref="Q63:AG63"/>
    <mergeCell ref="C64:I64"/>
    <mergeCell ref="J64:P64"/>
    <mergeCell ref="Q64:Z64"/>
    <mergeCell ref="AA64:AG64"/>
    <mergeCell ref="J65:M65"/>
    <mergeCell ref="N65:P65"/>
    <mergeCell ref="Q65:Z66"/>
    <mergeCell ref="AA65:AG65"/>
    <mergeCell ref="C66:I66"/>
    <mergeCell ref="J66:M66"/>
    <mergeCell ref="N66:P66"/>
    <mergeCell ref="AA66:AG66"/>
    <mergeCell ref="C67:D67"/>
    <mergeCell ref="E67:I67"/>
    <mergeCell ref="N67:P67"/>
    <mergeCell ref="Q67:V67"/>
    <mergeCell ref="W67:Z67"/>
    <mergeCell ref="AA67:AG67"/>
    <mergeCell ref="C68:D68"/>
    <mergeCell ref="E68:I68"/>
    <mergeCell ref="Q68:V70"/>
    <mergeCell ref="W68:Z70"/>
    <mergeCell ref="C70:I70"/>
    <mergeCell ref="J70:P70"/>
    <mergeCell ref="C72:AG72"/>
    <mergeCell ref="C74:AG74"/>
    <mergeCell ref="E75:P75"/>
    <mergeCell ref="Q75:AG76"/>
    <mergeCell ref="E76:P76"/>
    <mergeCell ref="E77:P77"/>
    <mergeCell ref="S77:V78"/>
    <mergeCell ref="W77:X78"/>
    <mergeCell ref="Y77:Z78"/>
    <mergeCell ref="AA77:AF78"/>
    <mergeCell ref="E78:P78"/>
    <mergeCell ref="C79:D79"/>
    <mergeCell ref="E79:F79"/>
    <mergeCell ref="I79:P79"/>
    <mergeCell ref="C81:AG81"/>
    <mergeCell ref="C83:C84"/>
    <mergeCell ref="D83:F84"/>
    <mergeCell ref="G83:J84"/>
    <mergeCell ref="K83:AB84"/>
    <mergeCell ref="AC83:AG84"/>
    <mergeCell ref="C86:F90"/>
    <mergeCell ref="G86:J90"/>
    <mergeCell ref="K86:M90"/>
    <mergeCell ref="N86:Q90"/>
    <mergeCell ref="V86:AB90"/>
    <mergeCell ref="AC86:AG90"/>
    <mergeCell ref="R87:U90"/>
    <mergeCell ref="Q91:AG91"/>
    <mergeCell ref="C92:Q99"/>
    <mergeCell ref="R92:Y93"/>
    <mergeCell ref="Z92:AG96"/>
    <mergeCell ref="Z97:AG97"/>
    <mergeCell ref="Z98:AG98"/>
    <mergeCell ref="G116:J116"/>
    <mergeCell ref="L116:Y116"/>
    <mergeCell ref="L118:Y118"/>
    <mergeCell ref="L119:Y119"/>
    <mergeCell ref="C121:X121"/>
    <mergeCell ref="Z121:AG121"/>
    <mergeCell ref="C122:X123"/>
    <mergeCell ref="Z122:AG123"/>
    <mergeCell ref="C125:F127"/>
    <mergeCell ref="G125:X127"/>
    <mergeCell ref="Z125:AC126"/>
    <mergeCell ref="AE125:AG126"/>
    <mergeCell ref="Z127:AC132"/>
    <mergeCell ref="AE127:AG132"/>
    <mergeCell ref="C129:F132"/>
    <mergeCell ref="G129:X132"/>
    <mergeCell ref="C135:AG135"/>
    <mergeCell ref="C137:AG137"/>
    <mergeCell ref="D138:AF138"/>
    <mergeCell ref="C139:P139"/>
    <mergeCell ref="Q139:Y139"/>
    <mergeCell ref="Z139:AG139"/>
    <mergeCell ref="C140:P140"/>
    <mergeCell ref="Q140:R140"/>
    <mergeCell ref="S140:Y140"/>
    <mergeCell ref="Z140:AA140"/>
    <mergeCell ref="AB140:AG140"/>
    <mergeCell ref="C141:P141"/>
    <mergeCell ref="Q141:Y141"/>
    <mergeCell ref="Z141:AG141"/>
    <mergeCell ref="C142:P142"/>
    <mergeCell ref="Q142:Y142"/>
    <mergeCell ref="Z142:AG142"/>
    <mergeCell ref="C143:P143"/>
    <mergeCell ref="Q143:Y143"/>
    <mergeCell ref="Z143:AG143"/>
    <mergeCell ref="C145:L147"/>
    <mergeCell ref="M145:P145"/>
    <mergeCell ref="Q145:Y145"/>
    <mergeCell ref="Z145:AG145"/>
    <mergeCell ref="M146:P146"/>
    <mergeCell ref="Q146:Y146"/>
    <mergeCell ref="Z146:AG146"/>
    <mergeCell ref="M147:P147"/>
    <mergeCell ref="Q147:Y147"/>
    <mergeCell ref="Z147:AG147"/>
    <mergeCell ref="C149:L151"/>
    <mergeCell ref="M149:P149"/>
    <mergeCell ref="Q149:Y149"/>
    <mergeCell ref="Z149:AG149"/>
    <mergeCell ref="M150:P150"/>
    <mergeCell ref="Q150:Y150"/>
    <mergeCell ref="Z150:AG150"/>
    <mergeCell ref="M151:P151"/>
    <mergeCell ref="Q151:Y151"/>
    <mergeCell ref="Z151:AG151"/>
    <mergeCell ref="C152:L152"/>
    <mergeCell ref="M152:P152"/>
    <mergeCell ref="Q152:Y152"/>
    <mergeCell ref="Z152:AG152"/>
    <mergeCell ref="C154:AG154"/>
    <mergeCell ref="C156:E156"/>
    <mergeCell ref="F156:K156"/>
    <mergeCell ref="L156:P156"/>
    <mergeCell ref="Q156:U156"/>
    <mergeCell ref="V156:AA156"/>
    <mergeCell ref="AB156:AG156"/>
    <mergeCell ref="C157:E157"/>
    <mergeCell ref="F157:K157"/>
    <mergeCell ref="L157:P157"/>
    <mergeCell ref="Q157:U157"/>
    <mergeCell ref="V157:AA157"/>
    <mergeCell ref="AB157:AG157"/>
    <mergeCell ref="C158:E158"/>
    <mergeCell ref="F158:K158"/>
    <mergeCell ref="L158:P158"/>
    <mergeCell ref="Q158:U158"/>
    <mergeCell ref="V158:AA158"/>
    <mergeCell ref="AB158:AG158"/>
    <mergeCell ref="C159:E159"/>
    <mergeCell ref="F159:K159"/>
    <mergeCell ref="L159:P159"/>
    <mergeCell ref="Q159:U159"/>
    <mergeCell ref="V159:AA159"/>
    <mergeCell ref="AB159:AG159"/>
    <mergeCell ref="C160:E160"/>
    <mergeCell ref="F160:K160"/>
    <mergeCell ref="L160:P160"/>
    <mergeCell ref="Q160:U160"/>
    <mergeCell ref="V160:AA160"/>
    <mergeCell ref="AB160:AG160"/>
    <mergeCell ref="C162:L163"/>
    <mergeCell ref="M162:P162"/>
    <mergeCell ref="Q162:U162"/>
    <mergeCell ref="V162:X162"/>
    <mergeCell ref="Y162:AB162"/>
    <mergeCell ref="AC162:AG162"/>
    <mergeCell ref="M163:P163"/>
    <mergeCell ref="Q163:U163"/>
    <mergeCell ref="V163:X163"/>
    <mergeCell ref="Y163:AG163"/>
    <mergeCell ref="C165:L165"/>
    <mergeCell ref="M165:P165"/>
    <mergeCell ref="Q165:X165"/>
    <mergeCell ref="Y165:AB165"/>
    <mergeCell ref="AC165:AG165"/>
    <mergeCell ref="C167:AG167"/>
    <mergeCell ref="C168:G168"/>
    <mergeCell ref="I168:N168"/>
    <mergeCell ref="O168:P168"/>
    <mergeCell ref="C169:G169"/>
    <mergeCell ref="I169:N169"/>
    <mergeCell ref="O169:P169"/>
    <mergeCell ref="C170:G170"/>
    <mergeCell ref="I170:N170"/>
    <mergeCell ref="O170:P170"/>
    <mergeCell ref="C171:G171"/>
    <mergeCell ref="I171:N171"/>
    <mergeCell ref="O171:P171"/>
    <mergeCell ref="C172:G172"/>
    <mergeCell ref="I172:N172"/>
    <mergeCell ref="O172:P172"/>
    <mergeCell ref="C173:G173"/>
    <mergeCell ref="I173:N173"/>
    <mergeCell ref="O173:P173"/>
    <mergeCell ref="C174:G174"/>
    <mergeCell ref="I174:N174"/>
    <mergeCell ref="O174:P174"/>
  </mergeCells>
  <conditionalFormatting sqref="D35:P35 D44:K44">
    <cfRule type="expression" priority="2" aboveAverage="0" equalAverage="0" bottom="0" percent="0" rank="0" text="" dxfId="0">
      <formula>Blanco=1</formula>
    </cfRule>
    <cfRule type="expression" priority="3" aboveAverage="0" equalAverage="0" bottom="0" percent="0" rank="0" text="" dxfId="1">
      <formula>$D35=""</formula>
    </cfRule>
  </conditionalFormatting>
  <conditionalFormatting sqref="AC68:AG69 AB69">
    <cfRule type="expression" priority="4" aboveAverage="0" equalAverage="0" bottom="0" percent="0" rank="0" text="" dxfId="2">
      <formula>Trofeo10=1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priority="5" aboveAverage="0" equalAverage="0" bottom="0" percent="0" rank="0" text="" dxfId="3">
      <formula>Blanco=1</formula>
    </cfRule>
  </conditionalFormatting>
  <conditionalFormatting sqref="AE25:AG30 AA25 AE127:AG132">
    <cfRule type="expression" priority="6" aboveAverage="0" equalAverage="0" bottom="0" percent="0" rank="0" text="" dxfId="4">
      <formula>$L$15="40 Rallye de Ourense"</formula>
    </cfRule>
  </conditionalFormatting>
  <conditionalFormatting sqref="O9">
    <cfRule type="expression" priority="7" aboveAverage="0" equalAverage="0" bottom="0" percent="0" rank="0" text="" dxfId="5">
      <formula>Blanco=1</formula>
    </cfRule>
  </conditionalFormatting>
  <conditionalFormatting sqref="B9 B8:O8">
    <cfRule type="expression" priority="8" aboveAverage="0" equalAverage="0" bottom="0" percent="0" rank="0" text="" dxfId="6">
      <formula>Blanco=1</formula>
    </cfRule>
  </conditionalFormatting>
  <conditionalFormatting sqref="S77:AF78 G86">
    <cfRule type="expression" priority="9" aboveAverage="0" equalAverage="0" bottom="0" percent="0" rank="0" text="" dxfId="7">
      <formula>Blanco=1</formula>
    </cfRule>
    <cfRule type="cellIs" priority="10" operator="equal" aboveAverage="0" equalAverage="0" bottom="0" percent="0" rank="0" text="" dxfId="8">
      <formula>""</formula>
    </cfRule>
  </conditionalFormatting>
  <conditionalFormatting sqref="W68:Z70">
    <cfRule type="expression" priority="11" aboveAverage="0" equalAverage="0" bottom="0" percent="0" rank="0" text="" dxfId="9">
      <formula>Blanco=1</formula>
    </cfRule>
    <cfRule type="expression" priority="12" aboveAverage="0" equalAverage="0" bottom="0" percent="0" rank="0" text="" dxfId="10">
      <formula>Campeonato=1</formula>
    </cfRule>
  </conditionalFormatting>
  <conditionalFormatting sqref="Q65:Z66">
    <cfRule type="expression" priority="13" aboveAverage="0" equalAverage="0" bottom="0" percent="0" rank="0" text="" dxfId="11">
      <formula>Blanco=1</formula>
    </cfRule>
    <cfRule type="expression" priority="14" aboveAverage="0" equalAverage="0" bottom="0" percent="0" rank="0" text="" dxfId="12">
      <formula>Campeonato=2</formula>
    </cfRule>
  </conditionalFormatting>
  <conditionalFormatting sqref="C86:F90">
    <cfRule type="expression" priority="15" aboveAverage="0" equalAverage="0" bottom="0" percent="0" rank="0" text="" dxfId="13">
      <formula>Blanco=1</formula>
    </cfRule>
  </conditionalFormatting>
  <conditionalFormatting sqref="C68 J70:P70 Q39 Y39:AC39 E68">
    <cfRule type="expression" priority="16" aboveAverage="0" equalAverage="0" bottom="0" percent="0" rank="0" text="" dxfId="14">
      <formula>Blanco=1</formula>
    </cfRule>
    <cfRule type="cellIs" priority="17" operator="equal" aboveAverage="0" equalAverage="0" bottom="0" percent="0" rank="0" text="" dxfId="15">
      <formula>""</formula>
    </cfRule>
  </conditionalFormatting>
  <conditionalFormatting sqref="AD39:AG39">
    <cfRule type="expression" priority="18" aboveAverage="0" equalAverage="0" bottom="0" percent="0" rank="0" text="" dxfId="16">
      <formula>Blanco=1</formula>
    </cfRule>
    <cfRule type="cellIs" priority="19" operator="equal" aboveAverage="0" equalAverage="0" bottom="0" percent="0" rank="0" text="" dxfId="17">
      <formula>""</formula>
    </cfRule>
  </conditionalFormatting>
  <conditionalFormatting sqref="L44:V44 Q48:AC48 D50:H50 D53:V53 D59:H59 Q57:AC57 AF44 AF53">
    <cfRule type="expression" priority="20" aboveAverage="0" equalAverage="0" bottom="0" percent="0" rank="0" text="" dxfId="18">
      <formula>Blanco=1</formula>
    </cfRule>
    <cfRule type="cellIs" priority="21" operator="equal" aboveAverage="0" equalAverage="0" bottom="0" percent="0" rank="0" text="" dxfId="19">
      <formula>""</formula>
    </cfRule>
  </conditionalFormatting>
  <conditionalFormatting sqref="C64:I64 C66:I66">
    <cfRule type="expression" priority="22" aboveAverage="0" equalAverage="0" bottom="0" percent="0" rank="0" text="" dxfId="20">
      <formula>Blanco=1</formula>
    </cfRule>
    <cfRule type="cellIs" priority="23" operator="equal" aboveAverage="0" equalAverage="0" bottom="0" percent="0" rank="0" text="" dxfId="21">
      <formula>""</formula>
    </cfRule>
  </conditionalFormatting>
  <conditionalFormatting sqref="Q68">
    <cfRule type="expression" priority="24" aboveAverage="0" equalAverage="0" bottom="0" percent="0" rank="0" text="" dxfId="22">
      <formula>Grupo=1</formula>
    </cfRule>
    <cfRule type="cellIs" priority="25" operator="equal" aboveAverage="0" equalAverage="0" bottom="0" percent="0" rank="0" text="" dxfId="23">
      <formula>""</formula>
    </cfRule>
    <cfRule type="expression" priority="26" aboveAverage="0" equalAverage="0" bottom="0" percent="0" rank="0" text="" dxfId="24">
      <formula>Blanco=1</formula>
    </cfRule>
  </conditionalFormatting>
  <conditionalFormatting sqref="J66:P66">
    <cfRule type="expression" priority="27" aboveAverage="0" equalAverage="0" bottom="0" percent="0" rank="0" text="" dxfId="25">
      <formula>Grupo&lt;&gt;5</formula>
    </cfRule>
    <cfRule type="cellIs" priority="28" operator="equal" aboveAverage="0" equalAverage="0" bottom="0" percent="0" rank="0" text="" dxfId="26">
      <formula>""</formula>
    </cfRule>
    <cfRule type="expression" priority="29" aboveAverage="0" equalAverage="0" bottom="0" percent="0" rank="0" text="" dxfId="27">
      <formula>Blanco=1</formula>
    </cfRule>
  </conditionalFormatting>
  <conditionalFormatting sqref="AA66:AG66">
    <cfRule type="expression" priority="30" aboveAverage="0" equalAverage="0" bottom="0" percent="0" rank="0" text="" dxfId="28">
      <formula>Grupo&lt;&gt;12</formula>
    </cfRule>
    <cfRule type="cellIs" priority="31" operator="equal" aboveAverage="0" equalAverage="0" bottom="0" percent="0" rank="0" text="" dxfId="29">
      <formula>""</formula>
    </cfRule>
    <cfRule type="expression" priority="32" aboveAverage="0" equalAverage="0" bottom="0" percent="0" rank="0" text="" dxfId="30">
      <formula>Blanco=1</formula>
    </cfRule>
  </conditionalFormatting>
  <conditionalFormatting sqref="AG57">
    <cfRule type="expression" priority="33" aboveAverage="0" equalAverage="0" bottom="0" percent="0" rank="0" text="" dxfId="31">
      <formula>Blanco=1</formula>
    </cfRule>
  </conditionalFormatting>
  <conditionalFormatting sqref="AD57">
    <cfRule type="expression" priority="34" aboveAverage="0" equalAverage="0" bottom="0" percent="0" rank="0" text="" dxfId="32">
      <formula>Blanco=1</formula>
    </cfRule>
  </conditionalFormatting>
  <dataValidations count="23">
    <dataValidation allowBlank="true" error="Teclee un valor numérico comprendido entre 1 y 2000" errorStyle="stop" errorTitle="Cilindrada" operator="between" showDropDown="false" showErrorMessage="true" showInputMessage="true" sqref="C70:I70" type="whole">
      <formula1>1</formula1>
      <formula2>2000</formula2>
    </dataValidation>
    <dataValidation allowBlank="true" error="El Código de Banco debe tener 4 caracteres&#10;Si el mismo comienza por ceros teclee primero ' &#10;Ejemplo: para 0097 teclear '0097" errorStyle="stop" errorTitle="Código de Banco" operator="equal" showDropDown="false" showErrorMessage="true" showInputMessage="true" sqref="S77 S79:V79" type="textLength">
      <formula1>4</formula1>
      <formula2>0</formula2>
    </dataValidation>
    <dataValidation allowBlank="true" error="El Código de Oficina debe tener 4 caracteres" errorStyle="stop" errorTitle="Código de Oficina" operator="equal" showDropDown="false" showErrorMessage="true" showInputMessage="true" sqref="W77 W79:X79" type="textLength">
      <formula1>4</formula1>
      <formula2>0</formula2>
    </dataValidation>
    <dataValidation allowBlank="true" error="Los dígitos de control de Oficina y Cuenta deben de ser 2 caracteres" errorStyle="stop" errorTitle="Dígitos de Control" operator="equal" showDropDown="false" showErrorMessage="true" showInputMessage="true" sqref="Y77 Y79:Z79" type="textLength">
      <formula1>2</formula1>
      <formula2>0</formula2>
    </dataValidation>
    <dataValidation allowBlank="true" error="El número de cuenta debe tener 10 caracteres" errorStyle="stop" errorTitle="Número de cuenta" operator="equal" showDropDown="false" showErrorMessage="true" showInputMessage="true" sqref="AA77 AA79:AF79" type="textLength">
      <formula1>10</formula1>
      <formula2>0</formula2>
    </dataValidation>
    <dataValidation allowBlank="true" error="Teclee un valor numérico entre 0 y 120" errorStyle="stop" errorTitle="Número de dorsal" operator="between" prompt="&#10;¡¡¡ ATENCIÓN !!! Dato a rellenar por el Organizador" promptTitle="Nº de dorsal" showDropDown="false" showErrorMessage="true" showInputMessage="true" sqref="AE127:AG132" type="whole">
      <formula1>0</formula1>
      <formula2>120</formula2>
    </dataValidation>
    <dataValidation allowBlank="true" error="Teclee una fecha (formato DD/MM/AA) entre el 01/01/07 y el 31/12/07" errorStyle="stop" errorTitle="Fecha de Recepción" operator="between" prompt="&#10;¡¡¡ ATENCIÓN !!! Dato a rellenar por el Organizador" promptTitle="Nº de entrada de la inscripción" showDropDown="false" showErrorMessage="true" showInputMessage="true" sqref="AA25:AD30 AD127:AD132" type="whole">
      <formula1>1</formula1>
      <formula2>500</formula2>
    </dataValidation>
    <dataValidation allowBlank="true" error="Teclee una fecha en formato DD-MM-AA ó DD/MM/AA" errorStyle="stop" errorTitle="Fecha de recepcion" operator="between" prompt="&#10;¡¡¡ ATENCIÓN !!! Dato a cubrir por el Organizador" promptTitle="Fecha recepcion inscripción" showDropDown="false" showErrorMessage="true" showInputMessage="true" sqref="V25:Z27" type="none">
      <formula1>0</formula1>
      <formula2>0</formula2>
    </dataValidation>
    <dataValidation allowBlank="true" errorStyle="stop" operator="between" prompt="&#10;¡¡¡ ATENCIÓN ||| Dato a cubrir por el Organizador" promptTitle="Hora recepción inscripción" showDropDown="false" showErrorMessage="true" showInputMessage="true" sqref="V28:Z30" type="none">
      <formula1>0</formula1>
      <formula2>0</formula2>
    </dataValidation>
    <dataValidation allowBlank="true" error="Teclee un valor numérico comprendido entre 1 y 2000" errorStyle="stop" errorTitle="Cilindrada" operator="between" showDropDown="false" showErrorMessage="true" showInputMessage="true" sqref="C68" type="whole">
      <formula1>1</formula1>
      <formula2>5000</formula2>
    </dataValidation>
    <dataValidation allowBlank="true" errorStyle="stop" operator="between" prompt="&#10;" promptTitle="Normas en Vigor Cascos" showDropDown="false" showErrorMessage="true" showInputMessage="false" sqref="Q145:Y145" type="none">
      <formula1>0</formula1>
      <formula2>0</formula2>
    </dataValidation>
    <dataValidation allowBlank="true" errorStyle="stop" operator="between" prompt="*Normas admitidas: FIA 8860-2004,FIA8860-2010&#10;SNELL SAH2010, SNELL SA2010, SNELL SA2005, SNELL SA 2000, SFI 31.1,SFI 31.1A, SFI 31.2A, BS6658-85 TYPE A/FR, SNELL M 2010, SNELL M 2005, SNELL M 2000&#10;" promptTitle="Normas en Vigor Cascos" showDropDown="false" showErrorMessage="true" showInputMessage="false" sqref="Z145:AG145" type="none">
      <formula1>0</formula1>
      <formula2>0</formula2>
    </dataValidation>
    <dataValidation allowBlank="true" errorStyle="stop" operator="between" prompt="* Normas Admitidas&#10;FIA 8858-2002 &#10;FIA 8858-2010" promptTitle="Normas en Vigor Hans" showDropDown="false" showErrorMessage="true" showInputMessage="true" sqref="Q149:AG149" type="none">
      <formula1>0</formula1>
      <formula2>0</formula2>
    </dataValidation>
    <dataValidation allowBlank="true" errorStyle="stop" operator="between" prompt="* Normas Admitidas&#10;FIA 8858-2002 &#10;FIA 8858-2010" promptTitle="Normas en Vigor Tirante Hans" showDropDown="false" showErrorMessage="true" showInputMessage="true" sqref="Q152:AG152" type="none">
      <formula1>0</formula1>
      <formula2>0</formula2>
    </dataValidation>
    <dataValidation allowBlank="true" errorStyle="stop" operator="between" prompt="MIRAR EN LA ETIQUETA&#10;EJEMPLO FIA D-107 T/98" promptTitle="Ejemplo Homologacion" showDropDown="false" showErrorMessage="true" showInputMessage="true" sqref="F157:K157" type="none">
      <formula1>0</formula1>
      <formula2>0</formula2>
    </dataValidation>
    <dataValidation allowBlank="true" errorStyle="stop" operator="between" prompt="MIRAR EN LA ETIQUETA&#10;EJEMPLO FIA D-107 T/98" promptTitle="EJEMPLO NORMA CINTURON" showDropDown="false" showErrorMessage="true" showInputMessage="true" sqref="L157:P157" type="none">
      <formula1>0</formula1>
      <formula2>0</formula2>
    </dataValidation>
    <dataValidation allowBlank="true" errorStyle="stop" operator="between" prompt="EJEMPLO&#10;CS 197 07" promptTitle="MIRAR ETIQUETA ASIENTO" showDropDown="false" showErrorMessage="true" showInputMessage="true" sqref="V157:AG157" type="none">
      <formula1>0</formula1>
      <formula2>0</formula2>
    </dataValidation>
    <dataValidation allowBlank="true" errorStyle="stop" operator="between" prompt="EJEMPLO&#10;FIA 8855-1999" promptTitle="MIRAR EN LA ETIQUETA" showDropDown="false" showErrorMessage="true" showInputMessage="true" sqref="V158:AG158" type="none">
      <formula1>0</formula1>
      <formula2>0</formula2>
    </dataValidation>
    <dataValidation allowBlank="true" errorStyle="stop" operator="between" prompt="MIRAR EN LA ETIQUETA&#10;EJEMPLO FIA 8853/98" promptTitle="MIRAR EN LA ETIQUETA" showDropDown="false" showErrorMessage="true" showInputMessage="true" sqref="F158:P158" type="none">
      <formula1>0</formula1>
      <formula2>0</formula2>
    </dataValidation>
    <dataValidation allowBlank="true" errorStyle="stop" operator="between" prompt="EJEMPLO&#10;EXT.001.97" promptTitle="MIRAR EN LA ETIQUETA" showDropDown="false" showErrorMessage="true" showInputMessage="true" sqref="V162:X162" type="none">
      <formula1>0</formula1>
      <formula2>0</formula2>
    </dataValidation>
    <dataValidation allowBlank="true" errorStyle="stop" operator="between" prompt="EJEMPLO&#10;FT3-1999" promptTitle="MIRAR ETIQUETA" showDropDown="false" showErrorMessage="true" showInputMessage="true" sqref="Q165:X165" type="none">
      <formula1>0</formula1>
      <formula2>0</formula2>
    </dataValidation>
    <dataValidation allowBlank="true" error="Teclee un valor numérico entre 0 y 120" errorStyle="stop" errorTitle="Número de dorsal" operator="between" prompt="&#10;¡¡¡ ATENCIÓN !!! Dato a rellenar por el Organizador" promptTitle="Nº de dorsal" showDropDown="false" showErrorMessage="true" showInputMessage="true" sqref="AE25:AG30" type="whole">
      <formula1>0</formula1>
      <formula2>300</formula2>
    </dataValidation>
    <dataValidation allowBlank="true" error="Teclee un valor numérico comprendido entre 1 y 2000" errorStyle="stop" errorTitle="Cilindrada" operator="between" showDropDown="false" showErrorMessage="true" showInputMessage="true" sqref="E68:I68" type="none">
      <formula1>0</formula1>
      <formula2>0</formula2>
    </dataValidation>
  </dataValidations>
  <printOptions headings="false" gridLines="false" gridLinesSet="true" horizontalCentered="true" verticalCentered="false"/>
  <pageMargins left="0.315277777777778" right="0.39375" top="0.236111111111111" bottom="0.236111111111111" header="0.511805555555555" footer="0.511805555555555"/>
  <pageSetup paperSize="9" scale="8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14" man="true" max="16383" min="0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4" name="">
              <controlPr defaultSize="0" locked="1" autoFill="0" autoLine="0" autoPict="0" print="false" altText="Casilla 78">
                <anchor moveWithCells="true" sizeWithCells="false">
                  <from>
                    <xdr:col>2</xdr:col>
                    <xdr:colOff>1307520</xdr:colOff>
                    <xdr:row>4</xdr:row>
                    <xdr:rowOff>97200</xdr:rowOff>
                  </from>
                  <to>
                    <xdr:col>3</xdr:col>
                    <xdr:colOff>-469440</xdr:colOff>
                    <xdr:row>5</xdr:row>
                    <xdr:rowOff>125280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5" name="">
              <controlPr defaultSize="0" locked="1" autoFill="0" autoLine="0" autoPict="0" print="true" altText="Casilla 204">
                <anchor moveWithCells="true" sizeWithCells="false">
                  <from>
                    <xdr:col>3</xdr:col>
                    <xdr:colOff>1574640</xdr:colOff>
                    <xdr:row>55</xdr:row>
                    <xdr:rowOff>120240</xdr:rowOff>
                  </from>
                  <to>
                    <xdr:col>4</xdr:col>
                    <xdr:colOff>-206280</xdr:colOff>
                    <xdr:row>57</xdr:row>
                    <xdr:rowOff>32400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6" name="">
              <controlPr defaultSize="0" locked="1" autoFill="0" autoLine="0" autoPict="0" print="true" altText="Casilla 23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7" name="">
              <controlPr defaultSize="0" locked="1" autoFill="0" autoLine="0" autoPict="0" print="true" altText="Casilla 23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8" name="">
              <controlPr defaultSize="0" locked="1" autoFill="0" autoLine="0" autoPict="0" print="true" altText="Casilla 23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9" name="">
              <controlPr defaultSize="0" locked="1" autoFill="0" autoLine="0" autoPict="0" print="true" altText="Casilla 23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10" name="">
              <controlPr defaultSize="0" locked="1" autoFill="0" autoLine="0" autoPict="0" print="true" altText="Casilla 23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1" name="">
              <controlPr defaultSize="0" locked="1" autoFill="0" autoLine="0" autoPict="0" print="true" altText="Casilla 23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2" name="">
              <controlPr defaultSize="0" locked="1" autoFill="0" autoLine="0" autoPict="0" print="true" altText="Casilla 23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3" name="">
              <controlPr defaultSize="0" locked="1" autoFill="0" autoLine="0" autoPict="0" print="true" altText="Casilla 24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4" name="">
              <controlPr defaultSize="0" locked="1" autoFill="0" autoLine="0" autoPict="0" print="true" altText="Casilla 24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5" name="">
              <controlPr defaultSize="0" locked="1" autoFill="0" autoLine="0" autoPict="0" print="true" altText="Casilla 24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6" name="">
              <controlPr defaultSize="0" locked="1" autoFill="0" autoLine="0" autoPict="0" print="true" altText="Casilla 24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7" name="">
              <controlPr defaultSize="0" locked="1" autoFill="0" autoLine="0" autoPict="0" print="true" altText="Casilla 24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3"/>
  <sheetViews>
    <sheetView showFormulas="false" showGridLines="true" showRowColHeaders="true" showZeros="false" rightToLeft="false" tabSelected="false" showOutlineSymbols="false" defaultGridColor="true" view="normal" topLeftCell="E1" colorId="64" zoomScale="100" zoomScaleNormal="100" zoomScalePageLayoutView="100" workbookViewId="0">
      <selection pane="topLeft" activeCell="M29" activeCellId="0" sqref="M29"/>
    </sheetView>
  </sheetViews>
  <sheetFormatPr defaultColWidth="31.48046875" defaultRowHeight="13.2" zeroHeight="false" outlineLevelRow="0" outlineLevelCol="0"/>
  <cols>
    <col collapsed="false" customWidth="true" hidden="false" outlineLevel="0" max="1" min="1" style="0" width="2.11"/>
    <col collapsed="false" customWidth="true" hidden="false" outlineLevel="0" max="2" min="2" style="0" width="24.44"/>
    <col collapsed="false" customWidth="true" hidden="false" outlineLevel="0" max="3" min="3" style="0" width="16.33"/>
    <col collapsed="false" customWidth="true" hidden="false" outlineLevel="0" max="5" min="4" style="0" width="33.44"/>
    <col collapsed="false" customWidth="true" hidden="false" outlineLevel="0" max="6" min="6" style="0" width="10.33"/>
    <col collapsed="false" customWidth="true" hidden="false" outlineLevel="0" max="7" min="7" style="0" width="7.78"/>
    <col collapsed="false" customWidth="true" hidden="false" outlineLevel="0" max="8" min="8" style="0" width="5.33"/>
    <col collapsed="false" customWidth="true" hidden="false" outlineLevel="0" max="9" min="9" style="0" width="5.44"/>
    <col collapsed="false" customWidth="true" hidden="false" outlineLevel="0" max="10" min="10" style="0" width="11.66"/>
    <col collapsed="false" customWidth="true" hidden="false" outlineLevel="0" max="11" min="11" style="0" width="11.77"/>
    <col collapsed="false" customWidth="true" hidden="false" outlineLevel="0" max="13" min="12" style="0" width="21.1"/>
    <col collapsed="false" customWidth="true" hidden="false" outlineLevel="0" max="14" min="14" style="0" width="9.78"/>
    <col collapsed="false" customWidth="true" hidden="false" outlineLevel="0" max="15" min="15" style="0" width="7.78"/>
    <col collapsed="false" customWidth="true" hidden="false" outlineLevel="0" max="16" min="16" style="0" width="5.33"/>
    <col collapsed="false" customWidth="true" hidden="false" outlineLevel="0" max="17" min="17" style="0" width="5.44"/>
    <col collapsed="false" customWidth="true" hidden="false" outlineLevel="0" max="18" min="18" style="0" width="13.44"/>
    <col collapsed="false" customWidth="true" hidden="false" outlineLevel="0" max="19" min="19" style="0" width="11.77"/>
    <col collapsed="false" customWidth="true" hidden="false" outlineLevel="0" max="20" min="20" style="0" width="17"/>
    <col collapsed="false" customWidth="true" hidden="false" outlineLevel="0" max="21" min="21" style="0" width="5.78"/>
    <col collapsed="false" customWidth="true" hidden="false" outlineLevel="0" max="22" min="22" style="0" width="11.66"/>
    <col collapsed="false" customWidth="true" hidden="false" outlineLevel="0" max="23" min="23" style="0" width="8"/>
    <col collapsed="false" customWidth="true" hidden="false" outlineLevel="0" max="32" min="24" style="0" width="11.77"/>
  </cols>
  <sheetData>
    <row r="1" customFormat="false" ht="35.25" hidden="false" customHeight="true" outlineLevel="0" collapsed="false">
      <c r="A1" s="271" t="s">
        <v>122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="275" customFormat="true" ht="26.25" hidden="false" customHeight="true" outlineLevel="0" collapsed="false">
      <c r="A2" s="272" t="s">
        <v>123</v>
      </c>
      <c r="B2" s="272" t="s">
        <v>19</v>
      </c>
      <c r="C2" s="272" t="s">
        <v>124</v>
      </c>
      <c r="D2" s="272" t="s">
        <v>33</v>
      </c>
      <c r="E2" s="272" t="s">
        <v>125</v>
      </c>
      <c r="F2" s="272" t="s">
        <v>126</v>
      </c>
      <c r="G2" s="272" t="s">
        <v>127</v>
      </c>
      <c r="H2" s="272" t="s">
        <v>128</v>
      </c>
      <c r="I2" s="272" t="s">
        <v>129</v>
      </c>
      <c r="J2" s="272" t="s">
        <v>130</v>
      </c>
      <c r="K2" s="273" t="s">
        <v>131</v>
      </c>
      <c r="L2" s="272" t="s">
        <v>40</v>
      </c>
      <c r="M2" s="272" t="s">
        <v>125</v>
      </c>
      <c r="N2" s="272" t="s">
        <v>132</v>
      </c>
      <c r="O2" s="272" t="s">
        <v>127</v>
      </c>
      <c r="P2" s="272" t="s">
        <v>128</v>
      </c>
      <c r="Q2" s="272" t="s">
        <v>129</v>
      </c>
      <c r="R2" s="272" t="s">
        <v>133</v>
      </c>
      <c r="S2" s="273" t="s">
        <v>131</v>
      </c>
      <c r="T2" s="272" t="s">
        <v>134</v>
      </c>
      <c r="U2" s="272" t="s">
        <v>135</v>
      </c>
      <c r="V2" s="272" t="s">
        <v>136</v>
      </c>
      <c r="W2" s="272" t="s">
        <v>137</v>
      </c>
      <c r="X2" s="272" t="s">
        <v>138</v>
      </c>
      <c r="Y2" s="272" t="s">
        <v>139</v>
      </c>
      <c r="Z2" s="272" t="s">
        <v>140</v>
      </c>
      <c r="AA2" s="272" t="s">
        <v>141</v>
      </c>
      <c r="AB2" s="274" t="s">
        <v>142</v>
      </c>
      <c r="AC2" s="274" t="s">
        <v>143</v>
      </c>
      <c r="AD2" s="274" t="s">
        <v>144</v>
      </c>
      <c r="AE2" s="274" t="s">
        <v>145</v>
      </c>
      <c r="AF2" s="272" t="s">
        <v>146</v>
      </c>
    </row>
    <row r="3" customFormat="false" ht="13.2" hidden="false" customHeight="false" outlineLevel="0" collapsed="false">
      <c r="B3" s="0" t="n">
        <f aca="false">' Boletín de Inscripción '!D35</f>
        <v>0</v>
      </c>
      <c r="C3" s="0" t="str">
        <f aca="false">CONCATENATE(' Boletín de Inscripción '!Y39," ",' Boletín de Inscripción '!AD39)</f>
        <v> </v>
      </c>
      <c r="D3" s="0" t="str">
        <f aca="false">CONCATENATE(' Boletín de Inscripción '!D44," ",' Boletín de Inscripción '!L44," ",' Boletín de Inscripción '!V44)</f>
        <v>  </v>
      </c>
      <c r="E3" s="0" t="n">
        <f aca="false">' Boletín de Inscripción '!V50</f>
        <v>0</v>
      </c>
      <c r="F3" s="0" t="n">
        <f aca="false">' Boletín de Inscripción '!Q48</f>
        <v>0</v>
      </c>
      <c r="G3" s="276" t="n">
        <f aca="false">' Boletín de Inscripción '!AD48</f>
        <v>0</v>
      </c>
      <c r="H3" s="0" t="str">
        <f aca="false">' Boletín de Inscripción '!AG48</f>
        <v/>
      </c>
      <c r="I3" s="0" t="n">
        <f aca="false">' Boletín de Inscripción '!AF44</f>
        <v>0</v>
      </c>
      <c r="J3" s="0" t="n">
        <f aca="false">' Boletín de Inscripción '!Y48</f>
        <v>0</v>
      </c>
      <c r="K3" s="0" t="n">
        <f aca="false">' Boletín de Inscripción '!D50</f>
        <v>0</v>
      </c>
      <c r="L3" s="0" t="str">
        <f aca="false">CONCATENATE(' Boletín de Inscripción '!D53," ",' Boletín de Inscripción '!L53," ",' Boletín de Inscripción '!V53)</f>
        <v>  </v>
      </c>
      <c r="M3" s="0" t="n">
        <f aca="false">' Boletín de Inscripción '!V59</f>
        <v>0</v>
      </c>
      <c r="N3" s="0" t="n">
        <f aca="false">' Boletín de Inscripción '!Q57</f>
        <v>0</v>
      </c>
      <c r="O3" s="276" t="n">
        <f aca="false">' Boletín de Inscripción '!AD57</f>
        <v>0</v>
      </c>
      <c r="P3" s="0" t="str">
        <f aca="false">' Boletín de Inscripción '!AG57</f>
        <v/>
      </c>
      <c r="Q3" s="0" t="n">
        <f aca="false">' Boletín de Inscripción '!AF53</f>
        <v>0</v>
      </c>
      <c r="R3" s="0" t="n">
        <f aca="false">' Boletín de Inscripción '!Y57</f>
        <v>0</v>
      </c>
      <c r="S3" s="0" t="n">
        <f aca="false">' Boletín de Inscripción '!D59</f>
        <v>0</v>
      </c>
      <c r="T3" s="0" t="str">
        <f aca="false">CONCATENATE(' Boletín de Inscripción '!C64," ",' Boletín de Inscripción '!C66)</f>
        <v> </v>
      </c>
      <c r="U3" s="0" t="n">
        <f aca="false">CILINDRADA</f>
        <v>0</v>
      </c>
      <c r="V3" s="0" t="n">
        <f aca="false">cc</f>
        <v>0</v>
      </c>
      <c r="W3" s="0" t="n">
        <f aca="false">' Boletín de Inscripción '!E68</f>
        <v>0</v>
      </c>
      <c r="X3" s="0" t="str">
        <f aca="false">' Boletín de Inscripción '!Q65</f>
        <v/>
      </c>
      <c r="Y3" s="0" t="str">
        <f aca="false">' Boletín de Inscripción '!Q68</f>
        <v/>
      </c>
      <c r="Z3" s="0" t="str">
        <f aca="false">' Boletín de Inscripción '!W68</f>
        <v/>
      </c>
      <c r="AA3" s="0" t="n">
        <f aca="false">' Boletín de Inscripción '!AA66</f>
        <v>0</v>
      </c>
      <c r="AB3" s="0" t="n">
        <f aca="false">' Boletín de Inscripción '!J70</f>
        <v>0</v>
      </c>
      <c r="AC3" s="0" t="n">
        <f aca="false">' Boletín de Inscripción '!$AG$115</f>
        <v>1</v>
      </c>
      <c r="AD3" s="0" t="n">
        <f aca="false">TRUE()</f>
        <v>1</v>
      </c>
      <c r="AE3" s="0" t="n">
        <f aca="false">FALSE()</f>
        <v>0</v>
      </c>
    </row>
  </sheetData>
  <mergeCells count="1">
    <mergeCell ref="A1:AF1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3"/>
  <sheetViews>
    <sheetView showFormulas="false" showGridLines="true" showRowColHeaders="true" showZeros="false" rightToLeft="false" tabSelected="false" showOutlineSymbols="fals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1.4609375" defaultRowHeight="10.2" zeroHeight="false" outlineLevelRow="0" outlineLevelCol="0"/>
  <cols>
    <col collapsed="false" customWidth="true" hidden="false" outlineLevel="0" max="1" min="1" style="277" width="11.66"/>
    <col collapsed="false" customWidth="true" hidden="false" outlineLevel="0" max="2" min="2" style="277" width="19.11"/>
    <col collapsed="false" customWidth="true" hidden="false" outlineLevel="0" max="3" min="3" style="277" width="10.66"/>
    <col collapsed="false" customWidth="true" hidden="false" outlineLevel="0" max="4" min="4" style="277" width="15.34"/>
    <col collapsed="false" customWidth="true" hidden="false" outlineLevel="0" max="5" min="5" style="277" width="19.77"/>
    <col collapsed="false" customWidth="true" hidden="false" outlineLevel="0" max="6" min="6" style="277" width="21.78"/>
    <col collapsed="false" customWidth="true" hidden="false" outlineLevel="0" max="7" min="7" style="277" width="27.45"/>
    <col collapsed="false" customWidth="true" hidden="false" outlineLevel="0" max="8" min="8" style="277" width="18.77"/>
    <col collapsed="false" customWidth="true" hidden="false" outlineLevel="0" max="9" min="9" style="277" width="15.44"/>
    <col collapsed="false" customWidth="true" hidden="false" outlineLevel="0" max="10" min="10" style="277" width="14.01"/>
    <col collapsed="false" customWidth="true" hidden="false" outlineLevel="0" max="11" min="11" style="277" width="21.78"/>
    <col collapsed="false" customWidth="true" hidden="false" outlineLevel="0" max="12" min="12" style="277" width="18.77"/>
    <col collapsed="false" customWidth="true" hidden="false" outlineLevel="0" max="13" min="13" style="277" width="16.67"/>
    <col collapsed="false" customWidth="true" hidden="false" outlineLevel="0" max="14" min="14" style="277" width="16.44"/>
    <col collapsed="false" customWidth="true" hidden="false" outlineLevel="0" max="16" min="15" style="277" width="17"/>
    <col collapsed="false" customWidth="true" hidden="false" outlineLevel="0" max="17" min="17" style="277" width="12.44"/>
    <col collapsed="false" customWidth="true" hidden="false" outlineLevel="0" max="18" min="18" style="277" width="13.44"/>
    <col collapsed="false" customWidth="true" hidden="false" outlineLevel="0" max="19" min="19" style="277" width="10"/>
    <col collapsed="false" customWidth="true" hidden="false" outlineLevel="0" max="20" min="20" style="277" width="14.44"/>
    <col collapsed="false" customWidth="true" hidden="false" outlineLevel="0" max="21" min="21" style="277" width="16.44"/>
    <col collapsed="false" customWidth="true" hidden="false" outlineLevel="0" max="22" min="22" style="277" width="23.66"/>
    <col collapsed="false" customWidth="true" hidden="false" outlineLevel="0" max="23" min="23" style="277" width="13.44"/>
    <col collapsed="false" customWidth="true" hidden="false" outlineLevel="0" max="24" min="24" style="277" width="10.45"/>
    <col collapsed="false" customWidth="true" hidden="false" outlineLevel="0" max="25" min="25" style="277" width="8.67"/>
    <col collapsed="false" customWidth="true" hidden="false" outlineLevel="0" max="26" min="26" style="277" width="16.33"/>
    <col collapsed="false" customWidth="true" hidden="false" outlineLevel="0" max="27" min="27" style="277" width="13.44"/>
    <col collapsed="false" customWidth="true" hidden="false" outlineLevel="0" max="28" min="28" style="277" width="11.33"/>
    <col collapsed="false" customWidth="true" hidden="false" outlineLevel="0" max="29" min="29" style="277" width="14.11"/>
    <col collapsed="false" customWidth="false" hidden="false" outlineLevel="0" max="31" min="30" style="277" width="11.45"/>
    <col collapsed="false" customWidth="true" hidden="false" outlineLevel="0" max="32" min="32" style="277" width="7.34"/>
    <col collapsed="false" customWidth="true" hidden="false" outlineLevel="0" max="33" min="33" style="277" width="8.11"/>
    <col collapsed="false" customWidth="true" hidden="false" outlineLevel="0" max="34" min="34" style="277" width="11.77"/>
    <col collapsed="false" customWidth="true" hidden="false" outlineLevel="0" max="35" min="35" style="277" width="18"/>
    <col collapsed="false" customWidth="true" hidden="false" outlineLevel="0" max="36" min="36" style="277" width="18.33"/>
    <col collapsed="false" customWidth="true" hidden="false" outlineLevel="0" max="37" min="37" style="277" width="29.1"/>
    <col collapsed="false" customWidth="true" hidden="false" outlineLevel="0" max="38" min="38" style="277" width="15.34"/>
    <col collapsed="false" customWidth="true" hidden="false" outlineLevel="0" max="39" min="39" style="277" width="12.33"/>
    <col collapsed="false" customWidth="true" hidden="false" outlineLevel="0" max="40" min="40" style="277" width="10.45"/>
    <col collapsed="false" customWidth="true" hidden="false" outlineLevel="0" max="41" min="41" style="277" width="13.01"/>
    <col collapsed="false" customWidth="true" hidden="false" outlineLevel="0" max="42" min="42" style="277" width="15.44"/>
    <col collapsed="false" customWidth="true" hidden="false" outlineLevel="0" max="43" min="43" style="277" width="13.1"/>
    <col collapsed="false" customWidth="true" hidden="false" outlineLevel="0" max="44" min="44" style="277" width="16.44"/>
    <col collapsed="false" customWidth="true" hidden="false" outlineLevel="0" max="46" min="45" style="277" width="13.44"/>
    <col collapsed="false" customWidth="true" hidden="false" outlineLevel="0" max="47" min="47" style="277" width="9.11"/>
    <col collapsed="false" customWidth="true" hidden="false" outlineLevel="0" max="48" min="48" style="277" width="10"/>
    <col collapsed="false" customWidth="true" hidden="false" outlineLevel="0" max="49" min="49" style="277" width="9.11"/>
    <col collapsed="false" customWidth="true" hidden="false" outlineLevel="0" max="50" min="50" style="277" width="11.66"/>
    <col collapsed="false" customWidth="true" hidden="false" outlineLevel="0" max="51" min="51" style="277" width="10.33"/>
    <col collapsed="false" customWidth="true" hidden="false" outlineLevel="0" max="52" min="52" style="277" width="7.78"/>
    <col collapsed="false" customWidth="true" hidden="false" outlineLevel="0" max="53" min="53" style="277" width="14.34"/>
    <col collapsed="false" customWidth="true" hidden="false" outlineLevel="0" max="54" min="54" style="277" width="5.44"/>
    <col collapsed="false" customWidth="true" hidden="false" outlineLevel="0" max="55" min="55" style="277" width="5.1"/>
    <col collapsed="false" customWidth="true" hidden="false" outlineLevel="0" max="56" min="56" style="277" width="11.99"/>
    <col collapsed="false" customWidth="true" hidden="false" outlineLevel="0" max="62" min="57" style="277" width="7.44"/>
    <col collapsed="false" customWidth="true" hidden="false" outlineLevel="0" max="65" min="63" style="277" width="7.34"/>
    <col collapsed="false" customWidth="true" hidden="false" outlineLevel="0" max="66" min="66" style="277" width="7.78"/>
    <col collapsed="false" customWidth="true" hidden="false" outlineLevel="0" max="67" min="67" style="277" width="9.33"/>
    <col collapsed="false" customWidth="true" hidden="false" outlineLevel="0" max="68" min="68" style="277" width="8.78"/>
    <col collapsed="false" customWidth="true" hidden="false" outlineLevel="0" max="69" min="69" style="277" width="5.33"/>
    <col collapsed="false" customWidth="true" hidden="false" outlineLevel="0" max="70" min="70" style="277" width="11.33"/>
    <col collapsed="false" customWidth="true" hidden="false" outlineLevel="0" max="71" min="71" style="277" width="17"/>
    <col collapsed="false" customWidth="true" hidden="false" outlineLevel="0" max="72" min="72" style="277" width="6.44"/>
    <col collapsed="false" customWidth="true" hidden="false" outlineLevel="0" max="73" min="73" style="277" width="6.01"/>
    <col collapsed="false" customWidth="true" hidden="false" outlineLevel="0" max="74" min="74" style="277" width="6.44"/>
    <col collapsed="false" customWidth="true" hidden="false" outlineLevel="0" max="75" min="75" style="277" width="6.11"/>
    <col collapsed="false" customWidth="true" hidden="false" outlineLevel="0" max="76" min="76" style="277" width="6.66"/>
    <col collapsed="false" customWidth="true" hidden="false" outlineLevel="0" max="77" min="77" style="277" width="6.11"/>
    <col collapsed="false" customWidth="true" hidden="false" outlineLevel="0" max="78" min="78" style="277" width="9.66"/>
    <col collapsed="false" customWidth="true" hidden="false" outlineLevel="0" max="79" min="79" style="277" width="12.78"/>
    <col collapsed="false" customWidth="true" hidden="false" outlineLevel="0" max="80" min="80" style="277" width="14.66"/>
    <col collapsed="false" customWidth="true" hidden="false" outlineLevel="0" max="81" min="81" style="277" width="7.44"/>
    <col collapsed="false" customWidth="true" hidden="false" outlineLevel="0" max="82" min="82" style="277" width="9.44"/>
    <col collapsed="false" customWidth="true" hidden="false" outlineLevel="0" max="83" min="83" style="277" width="9.66"/>
    <col collapsed="false" customWidth="true" hidden="false" outlineLevel="0" max="84" min="84" style="277" width="12.78"/>
    <col collapsed="false" customWidth="true" hidden="false" outlineLevel="0" max="85" min="85" style="277" width="14.66"/>
    <col collapsed="false" customWidth="true" hidden="false" outlineLevel="0" max="86" min="86" style="277" width="7.44"/>
    <col collapsed="false" customWidth="true" hidden="false" outlineLevel="0" max="87" min="87" style="277" width="9.44"/>
    <col collapsed="false" customWidth="true" hidden="false" outlineLevel="0" max="88" min="88" style="277" width="9.66"/>
    <col collapsed="false" customWidth="true" hidden="false" outlineLevel="0" max="89" min="89" style="277" width="12.78"/>
    <col collapsed="false" customWidth="true" hidden="false" outlineLevel="0" max="90" min="90" style="277" width="14.66"/>
    <col collapsed="false" customWidth="true" hidden="false" outlineLevel="0" max="91" min="91" style="277" width="7.44"/>
    <col collapsed="false" customWidth="true" hidden="false" outlineLevel="0" max="92" min="92" style="277" width="9.44"/>
    <col collapsed="false" customWidth="true" hidden="false" outlineLevel="0" max="93" min="93" style="277" width="9.66"/>
    <col collapsed="false" customWidth="true" hidden="false" outlineLevel="0" max="94" min="94" style="277" width="12.78"/>
    <col collapsed="false" customWidth="true" hidden="false" outlineLevel="0" max="95" min="95" style="277" width="14.66"/>
    <col collapsed="false" customWidth="true" hidden="false" outlineLevel="0" max="96" min="96" style="277" width="7.44"/>
    <col collapsed="false" customWidth="true" hidden="false" outlineLevel="0" max="97" min="97" style="277" width="9.44"/>
    <col collapsed="false" customWidth="true" hidden="false" outlineLevel="0" max="98" min="98" style="277" width="9.66"/>
    <col collapsed="false" customWidth="true" hidden="false" outlineLevel="0" max="99" min="99" style="277" width="12.78"/>
    <col collapsed="false" customWidth="true" hidden="false" outlineLevel="0" max="100" min="100" style="277" width="14.66"/>
    <col collapsed="false" customWidth="true" hidden="false" outlineLevel="0" max="101" min="101" style="277" width="7.44"/>
    <col collapsed="false" customWidth="true" hidden="false" outlineLevel="0" max="102" min="102" style="277" width="9.44"/>
    <col collapsed="false" customWidth="true" hidden="false" outlineLevel="0" max="103" min="103" style="277" width="9.66"/>
    <col collapsed="false" customWidth="true" hidden="false" outlineLevel="0" max="104" min="104" style="277" width="12.78"/>
    <col collapsed="false" customWidth="true" hidden="false" outlineLevel="0" max="105" min="105" style="277" width="14.66"/>
    <col collapsed="false" customWidth="true" hidden="false" outlineLevel="0" max="106" min="106" style="277" width="7.44"/>
    <col collapsed="false" customWidth="true" hidden="false" outlineLevel="0" max="107" min="107" style="277" width="9.44"/>
    <col collapsed="false" customWidth="true" hidden="false" outlineLevel="0" max="108" min="108" style="277" width="9.66"/>
    <col collapsed="false" customWidth="true" hidden="false" outlineLevel="0" max="109" min="109" style="277" width="12.78"/>
    <col collapsed="false" customWidth="true" hidden="false" outlineLevel="0" max="110" min="110" style="277" width="14.66"/>
    <col collapsed="false" customWidth="true" hidden="false" outlineLevel="0" max="111" min="111" style="277" width="7.44"/>
    <col collapsed="false" customWidth="true" hidden="false" outlineLevel="0" max="112" min="112" style="277" width="9.44"/>
    <col collapsed="false" customWidth="true" hidden="false" outlineLevel="0" max="113" min="113" style="277" width="9.66"/>
    <col collapsed="false" customWidth="true" hidden="false" outlineLevel="0" max="114" min="114" style="277" width="12.78"/>
    <col collapsed="false" customWidth="true" hidden="false" outlineLevel="0" max="115" min="115" style="277" width="14.66"/>
    <col collapsed="false" customWidth="false" hidden="false" outlineLevel="0" max="1024" min="116" style="277" width="11.45"/>
  </cols>
  <sheetData>
    <row r="1" customFormat="false" ht="35.25" hidden="false" customHeight="true" outlineLevel="0" collapsed="false">
      <c r="A1" s="271" t="s">
        <v>122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="275" customFormat="true" ht="26.25" hidden="false" customHeight="true" outlineLevel="0" collapsed="false">
      <c r="A2" s="272" t="s">
        <v>123</v>
      </c>
      <c r="B2" s="272" t="s">
        <v>19</v>
      </c>
      <c r="C2" s="272" t="s">
        <v>124</v>
      </c>
      <c r="D2" s="272" t="s">
        <v>33</v>
      </c>
      <c r="E2" s="272" t="s">
        <v>125</v>
      </c>
      <c r="F2" s="272" t="s">
        <v>126</v>
      </c>
      <c r="G2" s="272" t="s">
        <v>127</v>
      </c>
      <c r="H2" s="272" t="s">
        <v>128</v>
      </c>
      <c r="I2" s="272" t="s">
        <v>129</v>
      </c>
      <c r="J2" s="272" t="s">
        <v>130</v>
      </c>
      <c r="K2" s="273" t="s">
        <v>131</v>
      </c>
      <c r="L2" s="272" t="s">
        <v>40</v>
      </c>
      <c r="M2" s="272" t="s">
        <v>125</v>
      </c>
      <c r="N2" s="272" t="s">
        <v>132</v>
      </c>
      <c r="O2" s="272" t="s">
        <v>127</v>
      </c>
      <c r="P2" s="272" t="s">
        <v>128</v>
      </c>
      <c r="Q2" s="272" t="s">
        <v>129</v>
      </c>
      <c r="R2" s="272" t="s">
        <v>133</v>
      </c>
      <c r="S2" s="273" t="s">
        <v>131</v>
      </c>
      <c r="T2" s="272" t="s">
        <v>134</v>
      </c>
      <c r="U2" s="272" t="s">
        <v>135</v>
      </c>
      <c r="V2" s="272" t="s">
        <v>136</v>
      </c>
      <c r="W2" s="272" t="s">
        <v>137</v>
      </c>
      <c r="X2" s="272" t="s">
        <v>138</v>
      </c>
      <c r="Y2" s="272" t="s">
        <v>139</v>
      </c>
      <c r="Z2" s="272" t="s">
        <v>140</v>
      </c>
      <c r="AA2" s="272" t="s">
        <v>141</v>
      </c>
      <c r="AB2" s="274" t="s">
        <v>142</v>
      </c>
      <c r="AC2" s="274" t="s">
        <v>143</v>
      </c>
      <c r="AD2" s="274" t="s">
        <v>144</v>
      </c>
      <c r="AE2" s="274" t="s">
        <v>145</v>
      </c>
      <c r="AF2" s="272" t="s">
        <v>146</v>
      </c>
    </row>
    <row r="3" customFormat="false" ht="13.2" hidden="false" customHeight="false" outlineLevel="0" collapsed="false">
      <c r="B3" s="277" t="n">
        <f aca="false">' Boletín de Inscripción '!D35</f>
        <v>0</v>
      </c>
      <c r="C3" s="277" t="str">
        <f aca="false">CONCATENATE(' Boletín de Inscripción '!Y39," ",' Boletín de Inscripción '!AD39)</f>
        <v> </v>
      </c>
      <c r="D3" s="277" t="str">
        <f aca="false">CONCATENATE(' Boletín de Inscripción '!D44," ",' Boletín de Inscripción '!L44," ",' Boletín de Inscripción '!V44)</f>
        <v>  </v>
      </c>
      <c r="E3" s="277" t="n">
        <f aca="false">' Boletín de Inscripción '!V50</f>
        <v>0</v>
      </c>
      <c r="F3" s="277" t="n">
        <f aca="false">' Boletín de Inscripción '!Q48</f>
        <v>0</v>
      </c>
      <c r="G3" s="276" t="n">
        <f aca="false">' Boletín de Inscripción '!AD48</f>
        <v>0</v>
      </c>
      <c r="H3" s="277" t="str">
        <f aca="false">' Boletín de Inscripción '!AG48</f>
        <v/>
      </c>
      <c r="I3" s="277" t="n">
        <f aca="false">' Boletín de Inscripción '!AF44</f>
        <v>0</v>
      </c>
      <c r="J3" s="277" t="n">
        <f aca="false">' Boletín de Inscripción '!Y48</f>
        <v>0</v>
      </c>
      <c r="K3" s="277" t="n">
        <f aca="false">' Boletín de Inscripción '!D50</f>
        <v>0</v>
      </c>
      <c r="L3" s="277" t="str">
        <f aca="false">CONCATENATE(' Boletín de Inscripción '!D53," ",' Boletín de Inscripción '!L53," ",' Boletín de Inscripción '!V53)</f>
        <v>  </v>
      </c>
      <c r="M3" s="277" t="n">
        <f aca="false">' Boletín de Inscripción '!V59</f>
        <v>0</v>
      </c>
      <c r="N3" s="277" t="n">
        <f aca="false">' Boletín de Inscripción '!Q57</f>
        <v>0</v>
      </c>
      <c r="O3" s="276" t="n">
        <f aca="false">' Boletín de Inscripción '!AD57</f>
        <v>0</v>
      </c>
      <c r="P3" s="277" t="str">
        <f aca="false">' Boletín de Inscripción '!AG57</f>
        <v/>
      </c>
      <c r="Q3" s="277" t="n">
        <f aca="false">' Boletín de Inscripción '!AF53</f>
        <v>0</v>
      </c>
      <c r="R3" s="277" t="n">
        <f aca="false">' Boletín de Inscripción '!Y57</f>
        <v>0</v>
      </c>
      <c r="S3" s="277" t="n">
        <f aca="false">' Boletín de Inscripción '!D59</f>
        <v>0</v>
      </c>
      <c r="T3" s="277" t="str">
        <f aca="false">CONCATENATE(' Boletín de Inscripción '!C64," ",' Boletín de Inscripción '!C66)</f>
        <v> </v>
      </c>
      <c r="U3" s="277" t="n">
        <f aca="false">CILINDRADA</f>
        <v>0</v>
      </c>
      <c r="V3" s="277" t="n">
        <f aca="false">cc</f>
        <v>0</v>
      </c>
      <c r="W3" s="277" t="n">
        <f aca="false">' Boletín de Inscripción '!E68</f>
        <v>0</v>
      </c>
      <c r="X3" s="277" t="str">
        <f aca="false">' Boletín de Inscripción '!Q65</f>
        <v/>
      </c>
      <c r="Y3" s="277" t="str">
        <f aca="false">' Boletín de Inscripción '!Q68</f>
        <v/>
      </c>
      <c r="Z3" s="277" t="str">
        <f aca="false">' Boletín de Inscripción '!W68</f>
        <v/>
      </c>
      <c r="AA3" s="277" t="n">
        <f aca="false">' Boletín de Inscripción '!AA66</f>
        <v>0</v>
      </c>
      <c r="AB3" s="277" t="n">
        <f aca="false">' Boletín de Inscripción '!J70</f>
        <v>0</v>
      </c>
      <c r="AC3" s="277" t="n">
        <f aca="false">' Boletín de Inscripción '!$AG$115</f>
        <v>1</v>
      </c>
      <c r="AD3" s="277" t="n">
        <f aca="false">FALSE()</f>
        <v>0</v>
      </c>
      <c r="AE3" s="277" t="n">
        <f aca="false">FALSE()</f>
        <v>0</v>
      </c>
    </row>
  </sheetData>
  <mergeCells count="1">
    <mergeCell ref="A1:AF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8080"/>
    <pageSetUpPr fitToPage="false"/>
  </sheetPr>
  <dimension ref="A1:P34"/>
  <sheetViews>
    <sheetView showFormulas="false" showGridLines="true" showRowColHeaders="true" showZeros="false" rightToLeft="false" tabSelected="false" showOutlineSymbols="false" defaultGridColor="true" view="normal" topLeftCell="C1" colorId="64" zoomScale="174" zoomScaleNormal="174" zoomScalePageLayoutView="100" workbookViewId="0">
      <selection pane="topLeft" activeCell="M29" activeCellId="0" sqref="M29"/>
    </sheetView>
  </sheetViews>
  <sheetFormatPr defaultColWidth="11.4609375" defaultRowHeight="12.8" zeroHeight="true" outlineLevelRow="0" outlineLevelCol="0"/>
  <cols>
    <col collapsed="false" customWidth="true" hidden="true" outlineLevel="0" max="1" min="1" style="278" width="3.99"/>
    <col collapsed="false" customWidth="true" hidden="true" outlineLevel="0" max="2" min="2" style="279" width="5.66"/>
    <col collapsed="false" customWidth="true" hidden="false" outlineLevel="0" max="3" min="3" style="279" width="9.66"/>
    <col collapsed="false" customWidth="true" hidden="false" outlineLevel="0" max="4" min="4" style="279" width="13.66"/>
    <col collapsed="false" customWidth="true" hidden="false" outlineLevel="0" max="5" min="5" style="279" width="6.34"/>
    <col collapsed="false" customWidth="true" hidden="false" outlineLevel="0" max="6" min="6" style="279" width="13.66"/>
    <col collapsed="false" customWidth="true" hidden="false" outlineLevel="0" max="8" min="7" style="279" width="8.67"/>
    <col collapsed="false" customWidth="true" hidden="false" outlineLevel="0" max="15" min="9" style="279" width="4.66"/>
    <col collapsed="false" customWidth="true" hidden="true" outlineLevel="0" max="16" min="16" style="280" width="3.66"/>
    <col collapsed="false" customWidth="true" hidden="true" outlineLevel="0" max="17" min="17" style="280" width="4.1"/>
    <col collapsed="false" customWidth="false" hidden="true" outlineLevel="0" max="26" min="18" style="280" width="11.45"/>
    <col collapsed="false" customWidth="false" hidden="true" outlineLevel="0" max="31" min="27" style="281" width="11.45"/>
    <col collapsed="false" customWidth="false" hidden="true" outlineLevel="0" max="162" min="32" style="278" width="11.45"/>
    <col collapsed="false" customWidth="true" hidden="true" outlineLevel="0" max="163" min="163" style="278" width="7.67"/>
    <col collapsed="false" customWidth="false" hidden="true" outlineLevel="0" max="1024" min="164" style="278" width="11.45"/>
  </cols>
  <sheetData>
    <row r="1" customFormat="false" ht="10.5" hidden="false" customHeight="true" outlineLevel="0" collapsed="false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3"/>
    </row>
    <row r="2" customFormat="false" ht="8.25" hidden="false" customHeight="true" outlineLevel="0" collapsed="false">
      <c r="A2" s="282"/>
      <c r="B2" s="284"/>
      <c r="C2" s="285"/>
      <c r="D2" s="285"/>
      <c r="E2" s="286" t="s">
        <v>147</v>
      </c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3"/>
    </row>
    <row r="3" customFormat="false" ht="60" hidden="false" customHeight="true" outlineLevel="0" collapsed="false">
      <c r="A3" s="282"/>
      <c r="B3" s="287"/>
      <c r="C3" s="287"/>
      <c r="D3" s="288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3"/>
    </row>
    <row r="4" customFormat="false" ht="6" hidden="false" customHeight="true" outlineLevel="0" collapsed="false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90"/>
    </row>
    <row r="5" customFormat="false" ht="27" hidden="false" customHeight="true" outlineLevel="0" collapsed="false">
      <c r="A5" s="282"/>
      <c r="B5" s="291" t="s">
        <v>148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83"/>
    </row>
    <row r="6" customFormat="false" ht="5.25" hidden="false" customHeight="true" outlineLevel="0" collapsed="false">
      <c r="A6" s="282"/>
      <c r="B6" s="292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4"/>
      <c r="P6" s="283"/>
    </row>
    <row r="7" customFormat="false" ht="12" hidden="false" customHeight="true" outlineLevel="0" collapsed="false">
      <c r="A7" s="282"/>
      <c r="B7" s="292"/>
      <c r="C7" s="295" t="n">
        <v>1</v>
      </c>
      <c r="D7" s="296" t="s">
        <v>149</v>
      </c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4"/>
      <c r="P7" s="283"/>
    </row>
    <row r="8" customFormat="false" ht="12" hidden="false" customHeight="true" outlineLevel="0" collapsed="false">
      <c r="A8" s="282"/>
      <c r="B8" s="292"/>
      <c r="C8" s="295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4"/>
      <c r="P8" s="283"/>
    </row>
    <row r="9" customFormat="false" ht="12" hidden="false" customHeight="true" outlineLevel="0" collapsed="false">
      <c r="A9" s="282"/>
      <c r="B9" s="292"/>
      <c r="C9" s="297" t="n">
        <v>2</v>
      </c>
      <c r="D9" s="298" t="s">
        <v>150</v>
      </c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4"/>
      <c r="P9" s="283"/>
    </row>
    <row r="10" customFormat="false" ht="12" hidden="false" customHeight="true" outlineLevel="0" collapsed="false">
      <c r="A10" s="282"/>
      <c r="B10" s="292"/>
      <c r="C10" s="297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4"/>
      <c r="P10" s="283"/>
    </row>
    <row r="11" customFormat="false" ht="12" hidden="false" customHeight="true" outlineLevel="0" collapsed="false">
      <c r="A11" s="282"/>
      <c r="B11" s="292"/>
      <c r="C11" s="299" t="n">
        <v>3</v>
      </c>
      <c r="D11" s="300" t="s">
        <v>151</v>
      </c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294"/>
      <c r="P11" s="283"/>
    </row>
    <row r="12" customFormat="false" ht="12" hidden="false" customHeight="true" outlineLevel="0" collapsed="false">
      <c r="A12" s="282"/>
      <c r="B12" s="292"/>
      <c r="C12" s="299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294"/>
      <c r="P12" s="283"/>
    </row>
    <row r="13" customFormat="false" ht="5.25" hidden="false" customHeight="true" outlineLevel="0" collapsed="false">
      <c r="A13" s="282"/>
      <c r="B13" s="292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4"/>
      <c r="P13" s="283"/>
    </row>
    <row r="14" customFormat="false" ht="34.5" hidden="false" customHeight="true" outlineLevel="0" collapsed="false">
      <c r="A14" s="282"/>
      <c r="B14" s="292"/>
      <c r="C14" s="301" t="s">
        <v>152</v>
      </c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294"/>
      <c r="P14" s="283"/>
    </row>
    <row r="15" customFormat="false" ht="6" hidden="false" customHeight="true" outlineLevel="0" collapsed="false">
      <c r="A15" s="289"/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90"/>
    </row>
    <row r="16" customFormat="false" ht="15" hidden="false" customHeight="true" outlineLevel="0" collapsed="false">
      <c r="A16" s="282"/>
      <c r="B16" s="302"/>
      <c r="C16" s="303" t="n">
        <v>3</v>
      </c>
      <c r="D16" s="304" t="str">
        <f aca="false">VLOOKUP(C16,' Datos de Organizadores '!A3:M11,11)</f>
        <v>01-02/05/2021</v>
      </c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2"/>
      <c r="P16" s="283"/>
    </row>
    <row r="17" customFormat="false" ht="18" hidden="false" customHeight="true" outlineLevel="0" collapsed="false">
      <c r="A17" s="282"/>
      <c r="B17" s="302"/>
      <c r="C17" s="306" t="s">
        <v>153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2"/>
      <c r="P17" s="283"/>
    </row>
    <row r="18" customFormat="false" ht="24.45" hidden="false" customHeight="true" outlineLevel="0" collapsed="false">
      <c r="A18" s="282"/>
      <c r="B18" s="291" t="str">
        <f aca="false">VLOOKUP(C16,' Datos de Organizadores '!A3:J11,2)</f>
        <v>I - RALLYCRONO COMARCA DE NIJAR - COSTA DE ALMERIA</v>
      </c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83"/>
    </row>
    <row r="19" customFormat="false" ht="6" hidden="false" customHeight="true" outlineLevel="0" collapsed="false">
      <c r="A19" s="282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3"/>
    </row>
    <row r="20" customFormat="false" ht="18" hidden="false" customHeight="true" outlineLevel="0" collapsed="false">
      <c r="A20" s="282"/>
      <c r="B20" s="302"/>
      <c r="C20" s="306" t="s">
        <v>154</v>
      </c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2"/>
      <c r="P20" s="283"/>
    </row>
    <row r="21" customFormat="false" ht="18" hidden="false" customHeight="true" outlineLevel="0" collapsed="false">
      <c r="A21" s="282"/>
      <c r="B21" s="307" t="s">
        <v>155</v>
      </c>
      <c r="C21" s="308" t="s">
        <v>156</v>
      </c>
      <c r="D21" s="309" t="str">
        <f aca="false">VLOOKUP(C16,' Datos de Organizadores '!A3:J11,3)</f>
        <v>A.C. COMARCA DE NIJAR</v>
      </c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283"/>
    </row>
    <row r="22" customFormat="false" ht="18" hidden="false" customHeight="true" outlineLevel="0" collapsed="false">
      <c r="A22" s="282"/>
      <c r="B22" s="307"/>
      <c r="C22" s="308" t="s">
        <v>22</v>
      </c>
      <c r="D22" s="309" t="str">
        <f aca="false">VLOOKUP(C16,' Datos de Organizadores '!A3:J11,4)</f>
        <v>P.I. LA GRANATILLA, C/ PRENSADOR 3,7</v>
      </c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283"/>
    </row>
    <row r="23" customFormat="false" ht="18" hidden="false" customHeight="true" outlineLevel="0" collapsed="false">
      <c r="A23" s="282"/>
      <c r="B23" s="307"/>
      <c r="C23" s="308" t="s">
        <v>157</v>
      </c>
      <c r="D23" s="310" t="str">
        <f aca="false">VLOOKUP(C16,' Datos de Organizadores '!A3:J11,5)</f>
        <v>04110</v>
      </c>
      <c r="E23" s="311" t="s">
        <v>158</v>
      </c>
      <c r="F23" s="312" t="str">
        <f aca="false">VLOOKUP(C16,' Datos de Organizadores '!A3:J11,6)</f>
        <v>NIJAR</v>
      </c>
      <c r="G23" s="312"/>
      <c r="H23" s="312"/>
      <c r="I23" s="312"/>
      <c r="J23" s="312"/>
      <c r="K23" s="312"/>
      <c r="L23" s="312"/>
      <c r="M23" s="312"/>
      <c r="N23" s="312"/>
      <c r="O23" s="312"/>
      <c r="P23" s="283"/>
    </row>
    <row r="24" customFormat="false" ht="18" hidden="false" customHeight="true" outlineLevel="0" collapsed="false">
      <c r="A24" s="282"/>
      <c r="B24" s="307"/>
      <c r="C24" s="308" t="s">
        <v>159</v>
      </c>
      <c r="D24" s="312" t="str">
        <f aca="false">IF(VLOOKUP($C$16,' Datos de Organizadores '!$A$3:$J$11,7)&lt;&gt;0,"("&amp;(VLOOKUP($C$16,' Datos de Organizadores '!$A$3:$J$11,7)&amp;")"),"")</f>
        <v>(ALMERIA)</v>
      </c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283"/>
    </row>
    <row r="25" customFormat="false" ht="18" hidden="false" customHeight="true" outlineLevel="0" collapsed="false">
      <c r="A25" s="282"/>
      <c r="B25" s="307"/>
      <c r="C25" s="308" t="s">
        <v>160</v>
      </c>
      <c r="D25" s="313" t="str">
        <f aca="false">VLOOKUP(C16,' Datos de Organizadores '!A3:J11,8)</f>
        <v>615 10 44 55</v>
      </c>
      <c r="E25" s="314" t="s">
        <v>161</v>
      </c>
      <c r="F25" s="313" t="n">
        <f aca="false">VLOOKUP(C16,' Datos de Organizadores '!A3:J9,9)</f>
        <v>0</v>
      </c>
      <c r="G25" s="314" t="s">
        <v>162</v>
      </c>
      <c r="H25" s="315" t="str">
        <f aca="false">VLOOKUP(C16,' Datos de Organizadores '!A3:J11,10)</f>
        <v>accomarcadenijar@gmail.com</v>
      </c>
      <c r="I25" s="315"/>
      <c r="J25" s="315"/>
      <c r="K25" s="315"/>
      <c r="L25" s="315"/>
      <c r="M25" s="315"/>
      <c r="N25" s="315"/>
      <c r="O25" s="315"/>
      <c r="P25" s="283"/>
    </row>
    <row r="26" customFormat="false" ht="6" hidden="false" customHeight="true" outlineLevel="0" collapsed="false">
      <c r="A26" s="282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283"/>
    </row>
    <row r="27" customFormat="false" ht="15.75" hidden="false" customHeight="true" outlineLevel="0" collapsed="false">
      <c r="A27" s="282"/>
      <c r="B27" s="302"/>
      <c r="C27" s="316" t="s">
        <v>163</v>
      </c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02"/>
      <c r="P27" s="283"/>
    </row>
    <row r="28" customFormat="false" ht="19.95" hidden="false" customHeight="true" outlineLevel="0" collapsed="false">
      <c r="A28" s="282"/>
      <c r="B28" s="317" t="s">
        <v>164</v>
      </c>
      <c r="C28" s="318" t="s">
        <v>165</v>
      </c>
      <c r="D28" s="318"/>
      <c r="E28" s="318"/>
      <c r="F28" s="318"/>
      <c r="G28" s="318"/>
      <c r="H28" s="318"/>
      <c r="I28" s="318"/>
      <c r="J28" s="319" t="s">
        <v>166</v>
      </c>
      <c r="K28" s="319"/>
      <c r="L28" s="319"/>
      <c r="M28" s="319" t="s">
        <v>167</v>
      </c>
      <c r="N28" s="319"/>
      <c r="O28" s="319"/>
      <c r="P28" s="283"/>
    </row>
    <row r="29" customFormat="false" ht="19.95" hidden="false" customHeight="true" outlineLevel="0" collapsed="false">
      <c r="A29" s="282"/>
      <c r="B29" s="317"/>
      <c r="C29" s="320" t="s">
        <v>168</v>
      </c>
      <c r="D29" s="320"/>
      <c r="E29" s="320"/>
      <c r="F29" s="320"/>
      <c r="G29" s="320"/>
      <c r="H29" s="320"/>
      <c r="I29" s="320"/>
      <c r="J29" s="321" t="n">
        <f aca="false">VLOOKUP($C$16,' Datos de Organizadores '!$A$3:$M$11,13)</f>
        <v>200</v>
      </c>
      <c r="K29" s="321"/>
      <c r="L29" s="321"/>
      <c r="M29" s="321" t="n">
        <f aca="false">Derechos1+50</f>
        <v>250</v>
      </c>
      <c r="N29" s="321"/>
      <c r="O29" s="321"/>
      <c r="P29" s="283"/>
    </row>
    <row r="30" customFormat="false" ht="18" hidden="true" customHeight="true" outlineLevel="0" collapsed="false">
      <c r="A30" s="282"/>
      <c r="B30" s="317"/>
      <c r="C30" s="322" t="s">
        <v>169</v>
      </c>
      <c r="D30" s="322"/>
      <c r="E30" s="322"/>
      <c r="F30" s="322"/>
      <c r="G30" s="322"/>
      <c r="H30" s="322"/>
      <c r="I30" s="322"/>
      <c r="J30" s="321" t="n">
        <v>0</v>
      </c>
      <c r="K30" s="321"/>
      <c r="L30" s="321"/>
      <c r="M30" s="323"/>
      <c r="N30" s="323"/>
      <c r="O30" s="323"/>
      <c r="P30" s="283"/>
    </row>
    <row r="31" customFormat="false" ht="18" hidden="false" customHeight="true" outlineLevel="0" collapsed="false">
      <c r="A31" s="282"/>
      <c r="B31" s="317"/>
      <c r="C31" s="322" t="s">
        <v>170</v>
      </c>
      <c r="D31" s="322"/>
      <c r="E31" s="322"/>
      <c r="F31" s="322"/>
      <c r="G31" s="322"/>
      <c r="H31" s="322"/>
      <c r="I31" s="322"/>
      <c r="J31" s="324" t="n">
        <f aca="false">VLOOKUP($C$16,' Datos de Organizadores '!$A$3:$M$11,12)</f>
        <v>44312</v>
      </c>
      <c r="K31" s="324"/>
      <c r="L31" s="324"/>
      <c r="M31" s="325"/>
      <c r="N31" s="325"/>
      <c r="O31" s="325"/>
      <c r="P31" s="283"/>
    </row>
    <row r="32" customFormat="false" ht="18" hidden="true" customHeight="true" outlineLevel="0" collapsed="false">
      <c r="A32" s="282"/>
      <c r="B32" s="317"/>
      <c r="C32" s="322"/>
      <c r="D32" s="322"/>
      <c r="E32" s="322"/>
      <c r="F32" s="322"/>
      <c r="G32" s="322"/>
      <c r="H32" s="322"/>
      <c r="I32" s="322"/>
      <c r="J32" s="321" t="n">
        <v>0</v>
      </c>
      <c r="K32" s="321"/>
      <c r="L32" s="321"/>
      <c r="M32" s="325"/>
      <c r="N32" s="325"/>
      <c r="O32" s="325"/>
      <c r="P32" s="283"/>
    </row>
    <row r="33" customFormat="false" ht="6.75" hidden="false" customHeight="true" outlineLevel="0" collapsed="false">
      <c r="A33" s="282"/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3"/>
    </row>
    <row r="34" customFormat="false" ht="19.95" hidden="false" customHeight="true" outlineLevel="0" collapsed="false">
      <c r="A34" s="282"/>
      <c r="B34" s="326" t="s">
        <v>171</v>
      </c>
      <c r="C34" s="326"/>
      <c r="D34" s="326"/>
      <c r="E34" s="326"/>
      <c r="F34" s="326"/>
      <c r="G34" s="326"/>
      <c r="H34" s="327" t="s">
        <v>172</v>
      </c>
      <c r="I34" s="328" t="s">
        <v>173</v>
      </c>
      <c r="J34" s="328"/>
      <c r="K34" s="328" t="s">
        <v>174</v>
      </c>
      <c r="L34" s="328" t="s">
        <v>175</v>
      </c>
      <c r="M34" s="328"/>
      <c r="N34" s="328"/>
      <c r="O34" s="328"/>
      <c r="P34" s="283"/>
    </row>
  </sheetData>
  <mergeCells count="39">
    <mergeCell ref="E2:O3"/>
    <mergeCell ref="B3:C3"/>
    <mergeCell ref="B5:O5"/>
    <mergeCell ref="C7:C8"/>
    <mergeCell ref="D7:N8"/>
    <mergeCell ref="C9:C10"/>
    <mergeCell ref="D9:N10"/>
    <mergeCell ref="C11:C12"/>
    <mergeCell ref="D11:N12"/>
    <mergeCell ref="C14:N14"/>
    <mergeCell ref="C17:N17"/>
    <mergeCell ref="B18:O18"/>
    <mergeCell ref="C20:N20"/>
    <mergeCell ref="B21:B25"/>
    <mergeCell ref="D21:O21"/>
    <mergeCell ref="D22:O22"/>
    <mergeCell ref="F23:O23"/>
    <mergeCell ref="D24:O24"/>
    <mergeCell ref="H25:O25"/>
    <mergeCell ref="C27:N27"/>
    <mergeCell ref="B28:B32"/>
    <mergeCell ref="C28:I28"/>
    <mergeCell ref="J28:L28"/>
    <mergeCell ref="M28:O28"/>
    <mergeCell ref="C29:I29"/>
    <mergeCell ref="J29:L29"/>
    <mergeCell ref="M29:O29"/>
    <mergeCell ref="C30:I30"/>
    <mergeCell ref="J30:L30"/>
    <mergeCell ref="M30:O30"/>
    <mergeCell ref="C31:I31"/>
    <mergeCell ref="J31:L31"/>
    <mergeCell ref="M31:O31"/>
    <mergeCell ref="C32:I32"/>
    <mergeCell ref="J32:L32"/>
    <mergeCell ref="M32:O32"/>
    <mergeCell ref="B34:G34"/>
    <mergeCell ref="I34:J34"/>
    <mergeCell ref="L34:O34"/>
  </mergeCells>
  <dataValidations count="4">
    <dataValidation allowBlank="false" error="El código del Banco debe de tener una longitud de 4 caracteres" errorStyle="stop" errorTitle="Cuenta bancaria del Organizador" operator="equal" showDropDown="false" showErrorMessage="true" showInputMessage="true" sqref="H34" type="textLength">
      <formula1>4</formula1>
      <formula2>0</formula2>
    </dataValidation>
    <dataValidation allowBlank="false" error="El código de Oficina debe de tener una longitud de 4 caracteres" errorStyle="stop" errorTitle="Cuenta bancaria del Organizador" operator="equal" showDropDown="false" showErrorMessage="true" showInputMessage="true" sqref="I34:J34" type="textLength">
      <formula1>4</formula1>
      <formula2>0</formula2>
    </dataValidation>
    <dataValidation allowBlank="true" error="Teclee los dígitos de verificación del C.C.C. (2 caracteres)" errorStyle="stop" errorTitle="Cuenta bancaria del Organizador" operator="equal" showDropDown="false" showErrorMessage="true" showInputMessage="true" sqref="K34" type="textLength">
      <formula1>2</formula1>
      <formula2>0</formula2>
    </dataValidation>
    <dataValidation allowBlank="true" error="El número de la cuenta debe de tener una longitud de 10 caracteres" errorStyle="stop" errorTitle="Cuenta bancaria del Organizador" operator="equal" showDropDown="false" showErrorMessage="true" showInputMessage="true" sqref="L34:O34" type="textLength">
      <formula1>10</formula1>
      <formula2>0</formula2>
    </dataValidation>
  </dataValidations>
  <hyperlinks>
    <hyperlink ref="H25" r:id="rId1" display="mailto:acgibralfaro@outlook.com"/>
  </hyperlinks>
  <printOptions headings="false" gridLines="false" gridLinesSet="true" horizontalCentered="true" verticalCentered="true"/>
  <pageMargins left="0.39375" right="0.39375" top="0.984027777777778" bottom="0.984027777777778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74"/>
  <sheetViews>
    <sheetView showFormulas="false" showGridLines="true" showRowColHeaders="true" showZeros="false" rightToLeft="false" tabSelected="false" showOutlineSymbols="false" defaultGridColor="true" view="normal" topLeftCell="A1" colorId="64" zoomScale="110" zoomScaleNormal="110" zoomScalePageLayoutView="100" workbookViewId="0">
      <pane xSplit="1" ySplit="0" topLeftCell="B1" activePane="topRight" state="frozen"/>
      <selection pane="topLeft" activeCell="A1" activeCellId="0" sqref="A1"/>
      <selection pane="topRight" activeCell="A6" activeCellId="0" sqref="A6"/>
    </sheetView>
  </sheetViews>
  <sheetFormatPr defaultColWidth="10.6875" defaultRowHeight="13.2" zeroHeight="false" outlineLevelRow="0" outlineLevelCol="0"/>
  <cols>
    <col collapsed="false" customWidth="true" hidden="false" outlineLevel="0" max="1" min="1" style="329" width="3.33"/>
    <col collapsed="false" customWidth="true" hidden="false" outlineLevel="0" max="2" min="2" style="330" width="31.01"/>
    <col collapsed="false" customWidth="true" hidden="false" outlineLevel="0" max="3" min="3" style="330" width="28.99"/>
    <col collapsed="false" customWidth="true" hidden="false" outlineLevel="0" max="4" min="4" style="330" width="30.33"/>
    <col collapsed="false" customWidth="true" hidden="false" outlineLevel="0" max="5" min="5" style="329" width="6.78"/>
    <col collapsed="false" customWidth="true" hidden="false" outlineLevel="0" max="6" min="6" style="330" width="17.44"/>
    <col collapsed="false" customWidth="true" hidden="false" outlineLevel="0" max="7" min="7" style="331" width="10.45"/>
    <col collapsed="false" customWidth="true" hidden="false" outlineLevel="0" max="9" min="8" style="331" width="13.66"/>
    <col collapsed="false" customWidth="true" hidden="false" outlineLevel="0" max="10" min="10" style="331" width="30.78"/>
    <col collapsed="false" customWidth="true" hidden="false" outlineLevel="0" max="11" min="11" style="0" width="12.66"/>
    <col collapsed="false" customWidth="true" hidden="false" outlineLevel="0" max="12" min="12" style="0" width="25.44"/>
    <col collapsed="false" customWidth="true" hidden="false" outlineLevel="0" max="13" min="13" style="0" width="13.33"/>
    <col collapsed="false" customWidth="true" hidden="false" outlineLevel="0" max="14" min="14" style="0" width="12.66"/>
    <col collapsed="false" customWidth="true" hidden="false" outlineLevel="0" max="15" min="15" style="0" width="15.44"/>
    <col collapsed="false" customWidth="true" hidden="false" outlineLevel="0" max="16" min="16" style="332" width="16.44"/>
    <col collapsed="false" customWidth="true" hidden="false" outlineLevel="0" max="17" min="17" style="333" width="13.1"/>
    <col collapsed="false" customWidth="true" hidden="false" outlineLevel="0" max="18" min="18" style="332" width="18.33"/>
    <col collapsed="false" customWidth="true" hidden="false" outlineLevel="0" max="19" min="19" style="332" width="16.44"/>
    <col collapsed="false" customWidth="true" hidden="false" outlineLevel="0" max="20" min="20" style="0" width="19.45"/>
    <col collapsed="false" customWidth="true" hidden="false" outlineLevel="0" max="22" min="22" style="334" width="11.45"/>
    <col collapsed="false" customWidth="true" hidden="false" outlineLevel="0" max="23" min="23" style="334" width="12.33"/>
  </cols>
  <sheetData>
    <row r="1" customFormat="false" ht="30" hidden="false" customHeight="true" outlineLevel="0" collapsed="false">
      <c r="A1" s="335" t="s">
        <v>176</v>
      </c>
      <c r="B1" s="335"/>
      <c r="C1" s="335"/>
      <c r="D1" s="335"/>
      <c r="E1" s="335"/>
      <c r="F1" s="335"/>
      <c r="G1" s="335"/>
      <c r="H1" s="335"/>
      <c r="I1" s="335"/>
      <c r="J1" s="335"/>
      <c r="K1" s="336" t="s">
        <v>177</v>
      </c>
      <c r="L1" s="336"/>
      <c r="M1" s="336"/>
      <c r="N1" s="337"/>
      <c r="O1" s="337"/>
    </row>
    <row r="2" s="343" customFormat="true" ht="18" hidden="false" customHeight="true" outlineLevel="0" collapsed="false">
      <c r="A2" s="338" t="s">
        <v>123</v>
      </c>
      <c r="B2" s="338" t="s">
        <v>153</v>
      </c>
      <c r="C2" s="338" t="s">
        <v>178</v>
      </c>
      <c r="D2" s="338" t="s">
        <v>22</v>
      </c>
      <c r="E2" s="338" t="s">
        <v>179</v>
      </c>
      <c r="F2" s="338" t="s">
        <v>180</v>
      </c>
      <c r="G2" s="339" t="s">
        <v>159</v>
      </c>
      <c r="H2" s="339" t="s">
        <v>160</v>
      </c>
      <c r="I2" s="339" t="s">
        <v>181</v>
      </c>
      <c r="J2" s="339" t="s">
        <v>182</v>
      </c>
      <c r="K2" s="338" t="s">
        <v>183</v>
      </c>
      <c r="L2" s="338" t="s">
        <v>166</v>
      </c>
      <c r="M2" s="338" t="s">
        <v>184</v>
      </c>
      <c r="N2" s="340"/>
      <c r="O2" s="340"/>
      <c r="P2" s="341"/>
      <c r="Q2" s="342"/>
      <c r="R2" s="341"/>
      <c r="S2" s="341"/>
      <c r="V2" s="344"/>
      <c r="W2" s="344"/>
    </row>
    <row r="3" s="355" customFormat="true" ht="15.75" hidden="false" customHeight="true" outlineLevel="0" collapsed="false">
      <c r="A3" s="345" t="n">
        <v>1</v>
      </c>
      <c r="B3" s="346" t="s">
        <v>185</v>
      </c>
      <c r="C3" s="347" t="s">
        <v>186</v>
      </c>
      <c r="D3" s="348" t="s">
        <v>187</v>
      </c>
      <c r="E3" s="349" t="s">
        <v>188</v>
      </c>
      <c r="F3" s="348" t="s">
        <v>189</v>
      </c>
      <c r="G3" s="348" t="s">
        <v>190</v>
      </c>
      <c r="H3" s="348" t="s">
        <v>191</v>
      </c>
      <c r="I3" s="348"/>
      <c r="J3" s="348" t="s">
        <v>192</v>
      </c>
      <c r="K3" s="350" t="n">
        <v>44248</v>
      </c>
      <c r="L3" s="351" t="n">
        <f aca="false">K3-6</f>
        <v>44242</v>
      </c>
      <c r="M3" s="352" t="n">
        <v>200</v>
      </c>
      <c r="N3" s="353"/>
      <c r="O3" s="353"/>
      <c r="P3" s="354" t="n">
        <f aca="false">' Derechos de Inscripción '!C16</f>
        <v>3</v>
      </c>
      <c r="Q3" s="354" t="s">
        <v>193</v>
      </c>
      <c r="R3" s="354"/>
      <c r="S3" s="354"/>
    </row>
    <row r="4" s="355" customFormat="true" ht="15.75" hidden="false" customHeight="true" outlineLevel="0" collapsed="false">
      <c r="A4" s="345" t="n">
        <v>2</v>
      </c>
      <c r="B4" s="346" t="s">
        <v>194</v>
      </c>
      <c r="C4" s="356" t="s">
        <v>195</v>
      </c>
      <c r="D4" s="357" t="s">
        <v>196</v>
      </c>
      <c r="E4" s="358" t="s">
        <v>197</v>
      </c>
      <c r="F4" s="356" t="s">
        <v>198</v>
      </c>
      <c r="G4" s="356" t="s">
        <v>199</v>
      </c>
      <c r="H4" s="357" t="n">
        <v>610709035</v>
      </c>
      <c r="I4" s="356"/>
      <c r="J4" s="359" t="s">
        <v>200</v>
      </c>
      <c r="K4" s="350" t="n">
        <v>44304</v>
      </c>
      <c r="L4" s="351" t="n">
        <f aca="false">K4-6</f>
        <v>44298</v>
      </c>
      <c r="M4" s="352" t="n">
        <v>200</v>
      </c>
      <c r="N4" s="353"/>
      <c r="O4" s="353"/>
      <c r="P4" s="345" t="n">
        <v>1</v>
      </c>
      <c r="Q4" s="354" t="s">
        <v>201</v>
      </c>
      <c r="R4" s="354" t="n">
        <v>0</v>
      </c>
      <c r="S4" s="354"/>
      <c r="T4" s="355" t="str">
        <f aca="false">IF(Blanco=TRUE(),"¡¡¡ ATENCIÓN !!! DATOS OCULTOS","ESTADO NORMAL (Todos los datos visibles)")</f>
        <v>ESTADO NORMAL (Todos los datos visibles)</v>
      </c>
    </row>
    <row r="5" s="355" customFormat="true" ht="15.75" hidden="false" customHeight="true" outlineLevel="0" collapsed="false">
      <c r="A5" s="345" t="n">
        <v>3</v>
      </c>
      <c r="B5" s="346" t="s">
        <v>202</v>
      </c>
      <c r="C5" s="347" t="s">
        <v>203</v>
      </c>
      <c r="D5" s="348" t="s">
        <v>204</v>
      </c>
      <c r="E5" s="349" t="s">
        <v>205</v>
      </c>
      <c r="F5" s="348" t="s">
        <v>206</v>
      </c>
      <c r="G5" s="348" t="s">
        <v>207</v>
      </c>
      <c r="H5" s="348" t="s">
        <v>208</v>
      </c>
      <c r="I5" s="348"/>
      <c r="J5" s="360" t="s">
        <v>209</v>
      </c>
      <c r="K5" s="350" t="s">
        <v>210</v>
      </c>
      <c r="L5" s="351" t="n">
        <v>44312</v>
      </c>
      <c r="M5" s="352" t="n">
        <v>200</v>
      </c>
      <c r="N5" s="353"/>
      <c r="O5" s="353"/>
      <c r="P5" s="354" t="n">
        <f aca="false">FALSE()</f>
        <v>0</v>
      </c>
      <c r="Q5" s="354" t="s">
        <v>211</v>
      </c>
      <c r="R5" s="354" t="n">
        <f aca="false">IF(Blanco=TRUE(),FALSE(),IF(Shakedown=TRUE(),#N/A,FALSE()))</f>
        <v>0</v>
      </c>
      <c r="S5" s="354"/>
      <c r="T5" s="355" t="str">
        <f aca="false">IF(Blanco=TRUE(),"Desactive la casilla para mostrarlos e imprimirlos","Active la casilla para imprimir un Boletín de Inscripción vacío")</f>
        <v>Active la casilla para imprimir un Boletín de Inscripción vacío</v>
      </c>
    </row>
    <row r="6" s="355" customFormat="true" ht="15.75" hidden="false" customHeight="true" outlineLevel="0" collapsed="false">
      <c r="A6" s="345" t="n">
        <v>4</v>
      </c>
      <c r="B6" s="361" t="s">
        <v>212</v>
      </c>
      <c r="C6" s="356" t="s">
        <v>213</v>
      </c>
      <c r="D6" s="356" t="s">
        <v>214</v>
      </c>
      <c r="E6" s="358" t="s">
        <v>215</v>
      </c>
      <c r="F6" s="356" t="s">
        <v>216</v>
      </c>
      <c r="G6" s="356" t="s">
        <v>207</v>
      </c>
      <c r="H6" s="346" t="s">
        <v>217</v>
      </c>
      <c r="I6" s="362"/>
      <c r="J6" s="363" t="s">
        <v>218</v>
      </c>
      <c r="K6" s="350" t="n">
        <v>44451</v>
      </c>
      <c r="L6" s="351" t="n">
        <f aca="false">K6-6</f>
        <v>44445</v>
      </c>
      <c r="M6" s="352" t="n">
        <v>200</v>
      </c>
      <c r="N6" s="353"/>
      <c r="O6" s="353"/>
      <c r="P6" s="354"/>
      <c r="Q6" s="354"/>
      <c r="R6" s="354"/>
      <c r="S6" s="354"/>
    </row>
    <row r="7" s="355" customFormat="true" ht="15.75" hidden="false" customHeight="true" outlineLevel="0" collapsed="false">
      <c r="A7" s="345" t="n">
        <v>5</v>
      </c>
      <c r="B7" s="346" t="s">
        <v>219</v>
      </c>
      <c r="C7" s="356" t="s">
        <v>220</v>
      </c>
      <c r="D7" s="356" t="s">
        <v>221</v>
      </c>
      <c r="E7" s="356" t="n">
        <v>14300</v>
      </c>
      <c r="F7" s="356" t="s">
        <v>222</v>
      </c>
      <c r="G7" s="356" t="s">
        <v>223</v>
      </c>
      <c r="H7" s="346" t="n">
        <v>678620760</v>
      </c>
      <c r="I7" s="362"/>
      <c r="J7" s="364" t="s">
        <v>224</v>
      </c>
      <c r="K7" s="350" t="n">
        <v>44465</v>
      </c>
      <c r="L7" s="351" t="n">
        <f aca="false">K7-6</f>
        <v>44459</v>
      </c>
      <c r="M7" s="352" t="n">
        <v>200</v>
      </c>
      <c r="N7" s="353"/>
      <c r="O7" s="353"/>
      <c r="P7" s="354" t="n">
        <f aca="false">FALSE()</f>
        <v>0</v>
      </c>
      <c r="Q7" s="354" t="s">
        <v>225</v>
      </c>
      <c r="R7" s="354" t="n">
        <f aca="false">IF(Blanco=TRUE(),FALSE(),IF(Ouvreur=TRUE(),#N/A,FALSE()))</f>
        <v>0</v>
      </c>
      <c r="S7" s="354"/>
    </row>
    <row r="8" s="355" customFormat="true" ht="15.75" hidden="false" customHeight="true" outlineLevel="0" collapsed="false">
      <c r="A8" s="345" t="n">
        <v>6</v>
      </c>
      <c r="B8" s="365" t="s">
        <v>226</v>
      </c>
      <c r="C8" s="356" t="s">
        <v>227</v>
      </c>
      <c r="D8" s="357" t="s">
        <v>228</v>
      </c>
      <c r="E8" s="356" t="n">
        <v>23680</v>
      </c>
      <c r="F8" s="356" t="s">
        <v>229</v>
      </c>
      <c r="G8" s="356" t="s">
        <v>230</v>
      </c>
      <c r="H8" s="357" t="n">
        <v>615050713</v>
      </c>
      <c r="I8" s="356" t="n">
        <v>953582704</v>
      </c>
      <c r="J8" s="359" t="s">
        <v>231</v>
      </c>
      <c r="K8" s="353" t="n">
        <v>44486</v>
      </c>
      <c r="L8" s="351" t="n">
        <f aca="false">K8-6</f>
        <v>44480</v>
      </c>
      <c r="M8" s="352" t="n">
        <v>200</v>
      </c>
      <c r="N8" s="353"/>
      <c r="O8" s="353"/>
      <c r="P8" s="354" t="n">
        <f aca="false">FALSE()</f>
        <v>0</v>
      </c>
      <c r="Q8" s="354" t="s">
        <v>232</v>
      </c>
      <c r="R8" s="354" t="n">
        <f aca="false">IF(Blanco=TRUE(),FALSE(),IF(Auxiliar=TRUE(),#N/A,FALSE()))</f>
        <v>0</v>
      </c>
      <c r="S8" s="354"/>
    </row>
    <row r="9" s="355" customFormat="true" ht="15.75" hidden="false" customHeight="true" outlineLevel="0" collapsed="false">
      <c r="A9" s="345" t="n">
        <v>7</v>
      </c>
      <c r="B9" s="346" t="s">
        <v>233</v>
      </c>
      <c r="C9" s="362" t="s">
        <v>234</v>
      </c>
      <c r="D9" s="356" t="s">
        <v>235</v>
      </c>
      <c r="E9" s="356" t="n">
        <v>4260</v>
      </c>
      <c r="F9" s="356" t="s">
        <v>236</v>
      </c>
      <c r="G9" s="356" t="s">
        <v>207</v>
      </c>
      <c r="H9" s="346" t="s">
        <v>237</v>
      </c>
      <c r="I9" s="362"/>
      <c r="J9" s="366" t="s">
        <v>238</v>
      </c>
      <c r="K9" s="350" t="n">
        <v>44528</v>
      </c>
      <c r="L9" s="351" t="n">
        <f aca="false">K9-6</f>
        <v>44522</v>
      </c>
      <c r="M9" s="352" t="n">
        <v>200</v>
      </c>
      <c r="N9" s="367"/>
      <c r="O9" s="367"/>
      <c r="P9" s="354" t="n">
        <f aca="false">FALSE()</f>
        <v>0</v>
      </c>
      <c r="Q9" s="354" t="s">
        <v>239</v>
      </c>
      <c r="R9" s="354" t="n">
        <f aca="false">IF(Blanco=TRUE(),FALSE(),IF(Trofeo7=TRUE(),#N/A,FALSE()))</f>
        <v>0</v>
      </c>
      <c r="S9" s="354"/>
    </row>
    <row r="10" s="355" customFormat="true" ht="15.75" hidden="false" customHeight="true" outlineLevel="0" collapsed="false">
      <c r="A10" s="345" t="n">
        <v>8</v>
      </c>
      <c r="B10" s="365" t="s">
        <v>240</v>
      </c>
      <c r="C10" s="356" t="s">
        <v>241</v>
      </c>
      <c r="D10" s="356" t="s">
        <v>242</v>
      </c>
      <c r="E10" s="358" t="s">
        <v>243</v>
      </c>
      <c r="F10" s="356" t="s">
        <v>244</v>
      </c>
      <c r="G10" s="356" t="s">
        <v>207</v>
      </c>
      <c r="H10" s="357" t="n">
        <v>651863982</v>
      </c>
      <c r="I10" s="362"/>
      <c r="J10" s="368" t="s">
        <v>245</v>
      </c>
      <c r="K10" s="369" t="n">
        <v>44542</v>
      </c>
      <c r="L10" s="370" t="n">
        <f aca="false">K10-6</f>
        <v>44536</v>
      </c>
      <c r="M10" s="352" t="n">
        <v>200</v>
      </c>
      <c r="N10" s="367"/>
      <c r="O10" s="367"/>
      <c r="P10" s="354" t="n">
        <f aca="false">TRUE()</f>
        <v>1</v>
      </c>
      <c r="Q10" s="354" t="s">
        <v>246</v>
      </c>
      <c r="R10" s="354" t="e">
        <f aca="false">IF(Blanco=TRUE(),FALSE(),IF(Trofeo8=TRUE(),#N/A,FALSE()))</f>
        <v>#N/A</v>
      </c>
      <c r="S10" s="354"/>
    </row>
    <row r="11" s="374" customFormat="true" ht="15.75" hidden="false" customHeight="true" outlineLevel="0" collapsed="false">
      <c r="A11" s="345" t="n">
        <v>9</v>
      </c>
      <c r="B11" s="365"/>
      <c r="C11" s="356"/>
      <c r="D11" s="356"/>
      <c r="E11" s="358"/>
      <c r="F11" s="356"/>
      <c r="G11" s="356"/>
      <c r="H11" s="357"/>
      <c r="I11" s="362"/>
      <c r="J11" s="368"/>
      <c r="K11" s="355"/>
      <c r="L11" s="370"/>
      <c r="M11" s="355"/>
      <c r="N11" s="371"/>
      <c r="O11" s="371"/>
      <c r="P11" s="372" t="n">
        <f aca="false">FALSE()</f>
        <v>0</v>
      </c>
      <c r="Q11" s="373" t="s">
        <v>247</v>
      </c>
      <c r="R11" s="372" t="n">
        <f aca="false">IF(Blanco=TRUE(),FALSE(),IF(Trofeo9=TRUE(),#N/A,FALSE()))</f>
        <v>0</v>
      </c>
      <c r="S11" s="372"/>
      <c r="V11" s="375"/>
      <c r="W11" s="375"/>
    </row>
    <row r="12" customFormat="false" ht="15.75" hidden="false" customHeight="true" outlineLevel="0" collapsed="false">
      <c r="A12" s="376" t="n">
        <v>10</v>
      </c>
      <c r="B12" s="346"/>
      <c r="C12" s="362"/>
      <c r="D12" s="356"/>
      <c r="E12" s="358"/>
      <c r="F12" s="356"/>
      <c r="G12" s="356"/>
      <c r="H12" s="346"/>
      <c r="I12" s="362"/>
      <c r="J12" s="366"/>
      <c r="K12" s="371"/>
      <c r="L12" s="371"/>
      <c r="M12" s="371"/>
      <c r="N12" s="371"/>
      <c r="O12" s="371"/>
      <c r="P12" s="332" t="n">
        <f aca="false">FALSE()</f>
        <v>0</v>
      </c>
      <c r="Q12" s="333" t="s">
        <v>248</v>
      </c>
      <c r="R12" s="332" t="n">
        <f aca="false">IF(Blanco=TRUE(),FALSE(),IF(Trofeo10=TRUE(),#N/A,FALSE()))</f>
        <v>0</v>
      </c>
    </row>
    <row r="13" customFormat="false" ht="13.2" hidden="false" customHeight="false" outlineLevel="0" collapsed="false">
      <c r="C13" s="377"/>
      <c r="D13" s="377"/>
      <c r="E13" s="378"/>
      <c r="F13" s="377"/>
      <c r="G13" s="379"/>
      <c r="H13" s="379"/>
      <c r="I13" s="379"/>
      <c r="J13" s="380"/>
      <c r="L13" s="277" t="s">
        <v>249</v>
      </c>
      <c r="P13" s="332" t="n">
        <f aca="false">FALSE()</f>
        <v>0</v>
      </c>
      <c r="Q13" s="333" t="s">
        <v>250</v>
      </c>
      <c r="R13" s="332" t="n">
        <f aca="false">IF(Blanco=TRUE(),FALSE(),IF(España=TRUE(),#N/A,FALSE()))</f>
        <v>0</v>
      </c>
    </row>
    <row r="14" customFormat="false" ht="13.2" hidden="false" customHeight="false" outlineLevel="0" collapsed="false">
      <c r="L14" s="277" t="s">
        <v>251</v>
      </c>
      <c r="P14" s="332" t="n">
        <f aca="false">FALSE()</f>
        <v>0</v>
      </c>
      <c r="Q14" s="333" t="s">
        <v>251</v>
      </c>
      <c r="R14" s="332" t="n">
        <f aca="false">IF(Blanco=TRUE(),FALSE(),IF(Autonomico=TRUE(),#N/A,FALSE()))</f>
        <v>0</v>
      </c>
    </row>
    <row r="15" customFormat="false" ht="13.2" hidden="false" customHeight="false" outlineLevel="0" collapsed="false">
      <c r="L15" s="277" t="s">
        <v>252</v>
      </c>
      <c r="P15" s="332" t="n">
        <f aca="false">FALSE()</f>
        <v>0</v>
      </c>
      <c r="Q15" s="333" t="s">
        <v>253</v>
      </c>
      <c r="R15" s="332" t="n">
        <f aca="false">IF(Blanco=TRUE(),FALSE(),IF(Clasicos=TRUE(),#N/A,FALSE()))</f>
        <v>0</v>
      </c>
    </row>
    <row r="16" customFormat="false" ht="13.2" hidden="false" customHeight="false" outlineLevel="0" collapsed="false">
      <c r="P16" s="381" t="n">
        <f aca="false">FALSE()</f>
        <v>0</v>
      </c>
      <c r="Q16" s="333" t="s">
        <v>254</v>
      </c>
    </row>
    <row r="17" customFormat="false" ht="13.2" hidden="false" customHeight="false" outlineLevel="0" collapsed="false">
      <c r="P17" s="332" t="n">
        <f aca="false">FALSE()</f>
        <v>0</v>
      </c>
      <c r="Q17" s="333" t="s">
        <v>255</v>
      </c>
      <c r="R17" s="332" t="str">
        <f aca="false">IF(IVA=TRUE(),16/100,"")</f>
        <v/>
      </c>
    </row>
    <row r="18" customFormat="false" ht="13.2" hidden="false" customHeight="false" outlineLevel="0" collapsed="false">
      <c r="P18" s="332" t="n">
        <v>2</v>
      </c>
      <c r="Q18" s="333" t="s">
        <v>256</v>
      </c>
    </row>
    <row r="20" customFormat="false" ht="14.4" hidden="false" customHeight="false" outlineLevel="0" collapsed="false">
      <c r="B20" s="346" t="s">
        <v>257</v>
      </c>
      <c r="C20" s="356" t="s">
        <v>241</v>
      </c>
      <c r="D20" s="357" t="s">
        <v>242</v>
      </c>
      <c r="E20" s="358" t="s">
        <v>243</v>
      </c>
      <c r="F20" s="356" t="s">
        <v>244</v>
      </c>
      <c r="G20" s="356" t="s">
        <v>207</v>
      </c>
      <c r="H20" s="357" t="n">
        <v>651863982</v>
      </c>
      <c r="I20" s="356"/>
      <c r="J20" s="359" t="s">
        <v>245</v>
      </c>
      <c r="P20" s="332" t="n">
        <v>1</v>
      </c>
      <c r="Q20" s="333" t="n">
        <v>1</v>
      </c>
      <c r="R20" s="332" t="s">
        <v>258</v>
      </c>
      <c r="T20" s="0" t="s">
        <v>259</v>
      </c>
    </row>
    <row r="21" customFormat="false" ht="14.4" hidden="false" customHeight="false" outlineLevel="0" collapsed="false">
      <c r="B21" s="346" t="s">
        <v>260</v>
      </c>
      <c r="C21" s="382" t="s">
        <v>261</v>
      </c>
      <c r="D21" s="383" t="s">
        <v>262</v>
      </c>
      <c r="E21" s="383" t="s">
        <v>263</v>
      </c>
      <c r="F21" s="383" t="s">
        <v>223</v>
      </c>
      <c r="G21" s="383" t="s">
        <v>223</v>
      </c>
      <c r="H21" s="383" t="s">
        <v>264</v>
      </c>
      <c r="I21" s="383"/>
      <c r="J21" s="383" t="s">
        <v>265</v>
      </c>
      <c r="Q21" s="333" t="n">
        <v>2</v>
      </c>
      <c r="R21" s="332" t="s">
        <v>266</v>
      </c>
      <c r="T21" s="0" t="s">
        <v>267</v>
      </c>
    </row>
    <row r="22" customFormat="false" ht="14.4" hidden="false" customHeight="false" outlineLevel="0" collapsed="false">
      <c r="B22" s="346" t="s">
        <v>268</v>
      </c>
      <c r="C22" s="356" t="s">
        <v>269</v>
      </c>
      <c r="D22" s="356" t="s">
        <v>270</v>
      </c>
      <c r="E22" s="358" t="s">
        <v>271</v>
      </c>
      <c r="F22" s="356" t="s">
        <v>207</v>
      </c>
      <c r="G22" s="356" t="s">
        <v>207</v>
      </c>
      <c r="H22" s="346" t="s">
        <v>272</v>
      </c>
      <c r="I22" s="362" t="s">
        <v>273</v>
      </c>
      <c r="J22" s="384" t="s">
        <v>274</v>
      </c>
      <c r="Q22" s="333" t="n">
        <v>3</v>
      </c>
      <c r="R22" s="332" t="s">
        <v>275</v>
      </c>
      <c r="T22" s="0" t="s">
        <v>276</v>
      </c>
    </row>
    <row r="23" customFormat="false" ht="14.4" hidden="false" customHeight="false" outlineLevel="0" collapsed="false">
      <c r="B23" s="346" t="s">
        <v>277</v>
      </c>
      <c r="C23" s="356" t="s">
        <v>278</v>
      </c>
      <c r="D23" s="356" t="s">
        <v>279</v>
      </c>
      <c r="E23" s="358" t="s">
        <v>280</v>
      </c>
      <c r="F23" s="356" t="s">
        <v>281</v>
      </c>
      <c r="G23" s="356" t="s">
        <v>190</v>
      </c>
      <c r="H23" s="346" t="n">
        <v>619054318</v>
      </c>
      <c r="I23" s="362"/>
      <c r="J23" s="364" t="s">
        <v>282</v>
      </c>
      <c r="Q23" s="333" t="n">
        <v>4</v>
      </c>
      <c r="R23" s="332" t="s">
        <v>283</v>
      </c>
      <c r="T23" s="0" t="s">
        <v>284</v>
      </c>
    </row>
    <row r="24" customFormat="false" ht="14.4" hidden="false" customHeight="false" outlineLevel="0" collapsed="false">
      <c r="B24" s="365" t="s">
        <v>285</v>
      </c>
      <c r="C24" s="356" t="s">
        <v>186</v>
      </c>
      <c r="D24" s="356" t="s">
        <v>286</v>
      </c>
      <c r="E24" s="358" t="s">
        <v>188</v>
      </c>
      <c r="F24" s="356" t="s">
        <v>189</v>
      </c>
      <c r="G24" s="356" t="s">
        <v>190</v>
      </c>
      <c r="H24" s="357" t="s">
        <v>191</v>
      </c>
      <c r="I24" s="362"/>
      <c r="J24" s="368" t="s">
        <v>192</v>
      </c>
      <c r="M24" s="385" t="n">
        <f aca="false">FALSE()</f>
        <v>0</v>
      </c>
      <c r="Q24" s="333" t="n">
        <v>5</v>
      </c>
      <c r="R24" s="332" t="s">
        <v>287</v>
      </c>
      <c r="T24" s="0" t="s">
        <v>288</v>
      </c>
    </row>
    <row r="25" customFormat="false" ht="14.4" hidden="false" customHeight="false" outlineLevel="0" collapsed="false">
      <c r="B25" s="365" t="s">
        <v>289</v>
      </c>
      <c r="C25" s="356" t="s">
        <v>290</v>
      </c>
      <c r="D25" s="357" t="s">
        <v>291</v>
      </c>
      <c r="E25" s="358" t="s">
        <v>292</v>
      </c>
      <c r="F25" s="356" t="s">
        <v>293</v>
      </c>
      <c r="G25" s="356" t="s">
        <v>190</v>
      </c>
      <c r="H25" s="357" t="s">
        <v>294</v>
      </c>
      <c r="I25" s="356"/>
      <c r="J25" s="359" t="s">
        <v>295</v>
      </c>
    </row>
    <row r="26" customFormat="false" ht="14.4" hidden="false" customHeight="false" outlineLevel="0" collapsed="false">
      <c r="B26" s="346" t="s">
        <v>296</v>
      </c>
      <c r="C26" s="362" t="s">
        <v>297</v>
      </c>
      <c r="D26" s="356" t="s">
        <v>298</v>
      </c>
      <c r="E26" s="358" t="s">
        <v>299</v>
      </c>
      <c r="F26" s="356" t="s">
        <v>300</v>
      </c>
      <c r="G26" s="356" t="s">
        <v>301</v>
      </c>
      <c r="H26" s="346" t="s">
        <v>302</v>
      </c>
      <c r="I26" s="362"/>
      <c r="J26" s="366" t="s">
        <v>303</v>
      </c>
    </row>
    <row r="27" customFormat="false" ht="14.4" hidden="false" customHeight="false" outlineLevel="0" collapsed="false">
      <c r="B27" s="361" t="s">
        <v>304</v>
      </c>
      <c r="C27" s="356" t="s">
        <v>305</v>
      </c>
      <c r="D27" s="356" t="s">
        <v>306</v>
      </c>
      <c r="E27" s="358" t="s">
        <v>307</v>
      </c>
      <c r="F27" s="356" t="s">
        <v>308</v>
      </c>
      <c r="G27" s="356" t="s">
        <v>308</v>
      </c>
      <c r="H27" s="346" t="n">
        <v>633279910</v>
      </c>
      <c r="I27" s="362"/>
      <c r="J27" s="363" t="s">
        <v>309</v>
      </c>
      <c r="N27" s="386" t="n">
        <v>2</v>
      </c>
      <c r="O27" s="386" t="s">
        <v>51</v>
      </c>
      <c r="P27" s="386"/>
    </row>
    <row r="28" customFormat="false" ht="14.4" hidden="false" customHeight="false" outlineLevel="0" collapsed="false">
      <c r="B28" s="346"/>
      <c r="C28" s="356"/>
      <c r="D28" s="387"/>
      <c r="E28" s="358"/>
      <c r="F28" s="356"/>
      <c r="G28" s="356"/>
      <c r="H28" s="387"/>
      <c r="I28" s="356"/>
      <c r="J28" s="388"/>
      <c r="K28" s="353"/>
      <c r="L28" s="351"/>
      <c r="M28" s="352"/>
      <c r="N28" s="389"/>
      <c r="O28" s="390"/>
      <c r="P28" s="389"/>
      <c r="V28" s="391" t="s">
        <v>310</v>
      </c>
      <c r="W28" s="392" t="n">
        <v>1</v>
      </c>
      <c r="X28" s="393"/>
    </row>
    <row r="29" customFormat="false" ht="14.4" hidden="false" customHeight="false" outlineLevel="0" collapsed="false">
      <c r="B29" s="346" t="s">
        <v>311</v>
      </c>
      <c r="C29" s="356" t="s">
        <v>241</v>
      </c>
      <c r="D29" s="357" t="s">
        <v>242</v>
      </c>
      <c r="E29" s="358" t="s">
        <v>243</v>
      </c>
      <c r="F29" s="356" t="s">
        <v>244</v>
      </c>
      <c r="G29" s="356" t="s">
        <v>207</v>
      </c>
      <c r="H29" s="357" t="n">
        <v>651863982</v>
      </c>
      <c r="I29" s="356"/>
      <c r="J29" s="359" t="s">
        <v>245</v>
      </c>
      <c r="N29" s="389"/>
      <c r="O29" s="390"/>
      <c r="P29" s="389"/>
      <c r="V29" s="393" t="n">
        <v>1</v>
      </c>
      <c r="W29" s="394" t="s">
        <v>312</v>
      </c>
      <c r="X29" s="392"/>
    </row>
    <row r="30" customFormat="false" ht="14.4" hidden="false" customHeight="false" outlineLevel="0" collapsed="false">
      <c r="B30" s="346" t="s">
        <v>313</v>
      </c>
      <c r="C30" s="382" t="s">
        <v>261</v>
      </c>
      <c r="D30" s="383" t="s">
        <v>262</v>
      </c>
      <c r="E30" s="383" t="s">
        <v>263</v>
      </c>
      <c r="F30" s="383" t="s">
        <v>223</v>
      </c>
      <c r="G30" s="383" t="s">
        <v>223</v>
      </c>
      <c r="H30" s="383" t="s">
        <v>264</v>
      </c>
      <c r="I30" s="383"/>
      <c r="J30" s="383" t="s">
        <v>265</v>
      </c>
      <c r="P30" s="395" t="s">
        <v>52</v>
      </c>
      <c r="Q30" s="396" t="s">
        <v>52</v>
      </c>
      <c r="V30" s="393" t="n">
        <v>2</v>
      </c>
      <c r="W30" s="393" t="s">
        <v>314</v>
      </c>
      <c r="X30" s="393" t="s">
        <v>315</v>
      </c>
    </row>
    <row r="31" customFormat="false" ht="14.4" hidden="false" customHeight="false" outlineLevel="0" collapsed="false">
      <c r="B31" s="346" t="s">
        <v>316</v>
      </c>
      <c r="C31" s="356" t="s">
        <v>269</v>
      </c>
      <c r="D31" s="356" t="s">
        <v>270</v>
      </c>
      <c r="E31" s="358" t="s">
        <v>271</v>
      </c>
      <c r="F31" s="356" t="s">
        <v>207</v>
      </c>
      <c r="G31" s="356" t="s">
        <v>207</v>
      </c>
      <c r="H31" s="346" t="s">
        <v>272</v>
      </c>
      <c r="I31" s="362" t="s">
        <v>273</v>
      </c>
      <c r="J31" s="384" t="s">
        <v>274</v>
      </c>
      <c r="K31" s="353"/>
      <c r="L31" s="351"/>
      <c r="M31" s="352"/>
      <c r="P31" s="397" t="n">
        <v>1</v>
      </c>
      <c r="Q31" s="398" t="str">
        <f aca="false">VLOOKUP(P31,K41:M60,3)</f>
        <v> </v>
      </c>
      <c r="V31" s="393" t="n">
        <v>3</v>
      </c>
      <c r="W31" s="393" t="s">
        <v>317</v>
      </c>
      <c r="X31" s="393" t="s">
        <v>318</v>
      </c>
    </row>
    <row r="32" customFormat="false" ht="14.4" hidden="false" customHeight="false" outlineLevel="0" collapsed="false">
      <c r="B32" s="346" t="s">
        <v>319</v>
      </c>
      <c r="C32" s="356" t="s">
        <v>278</v>
      </c>
      <c r="D32" s="356" t="s">
        <v>279</v>
      </c>
      <c r="E32" s="358" t="s">
        <v>280</v>
      </c>
      <c r="F32" s="356" t="s">
        <v>281</v>
      </c>
      <c r="G32" s="356" t="s">
        <v>190</v>
      </c>
      <c r="H32" s="346" t="n">
        <v>619054318</v>
      </c>
      <c r="I32" s="362"/>
      <c r="J32" s="364" t="s">
        <v>282</v>
      </c>
      <c r="P32" s="399" t="s">
        <v>320</v>
      </c>
      <c r="V32" s="393" t="n">
        <v>4</v>
      </c>
      <c r="W32" s="393" t="s">
        <v>321</v>
      </c>
      <c r="X32" s="393" t="s">
        <v>322</v>
      </c>
    </row>
    <row r="33" customFormat="false" ht="14.4" hidden="false" customHeight="false" outlineLevel="0" collapsed="false">
      <c r="B33" s="346" t="s">
        <v>323</v>
      </c>
      <c r="C33" s="356" t="s">
        <v>269</v>
      </c>
      <c r="D33" s="356" t="s">
        <v>270</v>
      </c>
      <c r="E33" s="358" t="s">
        <v>271</v>
      </c>
      <c r="F33" s="356" t="s">
        <v>207</v>
      </c>
      <c r="G33" s="356" t="s">
        <v>207</v>
      </c>
      <c r="H33" s="346" t="s">
        <v>272</v>
      </c>
      <c r="I33" s="362" t="s">
        <v>273</v>
      </c>
      <c r="J33" s="384" t="s">
        <v>274</v>
      </c>
      <c r="K33" s="355"/>
      <c r="L33" s="370"/>
      <c r="M33" s="355"/>
      <c r="P33" s="399" t="n">
        <f aca="false">VLOOKUP(P31,K41:O60,4)</f>
        <v>0</v>
      </c>
      <c r="V33" s="393" t="n">
        <v>5</v>
      </c>
      <c r="W33" s="393" t="s">
        <v>324</v>
      </c>
      <c r="X33" s="393" t="s">
        <v>325</v>
      </c>
    </row>
    <row r="34" customFormat="false" ht="14.4" hidden="false" customHeight="false" outlineLevel="0" collapsed="false">
      <c r="B34" s="365" t="s">
        <v>326</v>
      </c>
      <c r="C34" s="356" t="s">
        <v>290</v>
      </c>
      <c r="D34" s="357" t="s">
        <v>291</v>
      </c>
      <c r="E34" s="358" t="s">
        <v>292</v>
      </c>
      <c r="F34" s="356" t="s">
        <v>293</v>
      </c>
      <c r="G34" s="356" t="s">
        <v>190</v>
      </c>
      <c r="H34" s="357" t="s">
        <v>294</v>
      </c>
      <c r="I34" s="356"/>
      <c r="J34" s="359" t="s">
        <v>295</v>
      </c>
      <c r="P34" s="400" t="s">
        <v>327</v>
      </c>
      <c r="V34" s="393" t="n">
        <v>6</v>
      </c>
      <c r="W34" s="393" t="s">
        <v>328</v>
      </c>
      <c r="X34" s="393" t="s">
        <v>259</v>
      </c>
    </row>
    <row r="35" customFormat="false" ht="14.4" hidden="false" customHeight="false" outlineLevel="0" collapsed="false">
      <c r="B35" s="346" t="s">
        <v>329</v>
      </c>
      <c r="C35" s="362" t="s">
        <v>297</v>
      </c>
      <c r="D35" s="356" t="s">
        <v>298</v>
      </c>
      <c r="E35" s="358" t="s">
        <v>299</v>
      </c>
      <c r="F35" s="356" t="s">
        <v>300</v>
      </c>
      <c r="G35" s="356" t="s">
        <v>301</v>
      </c>
      <c r="H35" s="346" t="s">
        <v>302</v>
      </c>
      <c r="I35" s="362"/>
      <c r="J35" s="366" t="s">
        <v>303</v>
      </c>
      <c r="P35" s="393" t="n">
        <f aca="false">IF(cc&lt;=1400,1,IF(cc&lt;=1600,2,IF(cc&lt;=2000,3,IF(cc&lt;=2800,4,IF(cc&lt;=3100,5,6)))))</f>
        <v>1</v>
      </c>
      <c r="V35" s="393" t="n">
        <v>7</v>
      </c>
      <c r="W35" s="393" t="s">
        <v>330</v>
      </c>
      <c r="X35" s="393" t="s">
        <v>267</v>
      </c>
    </row>
    <row r="36" customFormat="false" ht="14.4" hidden="false" customHeight="false" outlineLevel="0" collapsed="false">
      <c r="B36" s="361" t="s">
        <v>331</v>
      </c>
      <c r="C36" s="356" t="s">
        <v>332</v>
      </c>
      <c r="D36" s="356" t="s">
        <v>306</v>
      </c>
      <c r="E36" s="358" t="s">
        <v>333</v>
      </c>
      <c r="F36" s="356" t="s">
        <v>308</v>
      </c>
      <c r="G36" s="356" t="s">
        <v>308</v>
      </c>
      <c r="H36" s="346" t="n">
        <v>633279911</v>
      </c>
      <c r="I36" s="362"/>
      <c r="J36" s="363" t="s">
        <v>309</v>
      </c>
      <c r="P36" s="400" t="s">
        <v>334</v>
      </c>
      <c r="V36" s="393" t="n">
        <v>8</v>
      </c>
      <c r="W36" s="393" t="s">
        <v>335</v>
      </c>
      <c r="X36" s="393" t="s">
        <v>284</v>
      </c>
    </row>
    <row r="37" customFormat="false" ht="14.4" hidden="false" customHeight="false" outlineLevel="0" collapsed="false">
      <c r="B37" s="365" t="s">
        <v>285</v>
      </c>
      <c r="C37" s="356" t="s">
        <v>186</v>
      </c>
      <c r="D37" s="356" t="s">
        <v>286</v>
      </c>
      <c r="E37" s="358" t="s">
        <v>188</v>
      </c>
      <c r="F37" s="356" t="s">
        <v>189</v>
      </c>
      <c r="G37" s="356" t="s">
        <v>190</v>
      </c>
      <c r="H37" s="357" t="s">
        <v>191</v>
      </c>
      <c r="I37" s="362"/>
      <c r="J37" s="368" t="s">
        <v>192</v>
      </c>
      <c r="P37" s="393" t="n">
        <f aca="false">IF(AGRUP="AGRUPACIÓN I",IF(cc&lt;=1400,1,2),IF(AGRUP="AGRUPACIÓN III",IF(cc&lt;=2000,1,2),DIVISION))</f>
        <v>1</v>
      </c>
      <c r="V37" s="393" t="n">
        <v>9</v>
      </c>
      <c r="W37" s="393" t="s">
        <v>336</v>
      </c>
      <c r="X37" s="393" t="s">
        <v>337</v>
      </c>
    </row>
    <row r="38" customFormat="false" ht="13.2" hidden="false" customHeight="false" outlineLevel="0" collapsed="false">
      <c r="P38" s="393" t="s">
        <v>53</v>
      </c>
      <c r="T38" s="277"/>
      <c r="V38" s="393" t="n">
        <v>10</v>
      </c>
      <c r="W38" s="393" t="s">
        <v>338</v>
      </c>
      <c r="X38" s="393" t="s">
        <v>339</v>
      </c>
    </row>
    <row r="39" customFormat="false" ht="13.2" hidden="false" customHeight="false" outlineLevel="0" collapsed="false">
      <c r="P39" s="393" t="str">
        <f aca="false">IF(P33=0,"",IF(P33="AGRUPACIÓN II",VLOOKUP(P33,$P$41:$V$53,MATCH(DIVISION,$P$40:$V$40,0),0),VLOOKUP(P33,$P$41:$V$53,MATCH(DHF,$P$40:$V$40,0),0)))</f>
        <v/>
      </c>
      <c r="Q39" s="401" t="n">
        <v>1400</v>
      </c>
      <c r="R39" s="344" t="n">
        <v>1600</v>
      </c>
      <c r="S39" s="344" t="n">
        <v>2000</v>
      </c>
      <c r="T39" s="344" t="n">
        <v>2800</v>
      </c>
      <c r="U39" s="344" t="n">
        <v>3100</v>
      </c>
      <c r="V39" s="344" t="n">
        <v>3100</v>
      </c>
    </row>
    <row r="40" customFormat="false" ht="14.4" hidden="false" customHeight="false" outlineLevel="0" collapsed="false">
      <c r="B40" s="346" t="s">
        <v>340</v>
      </c>
      <c r="C40" s="356" t="s">
        <v>195</v>
      </c>
      <c r="D40" s="357" t="s">
        <v>196</v>
      </c>
      <c r="E40" s="358" t="s">
        <v>197</v>
      </c>
      <c r="F40" s="356" t="s">
        <v>198</v>
      </c>
      <c r="G40" s="356" t="s">
        <v>199</v>
      </c>
      <c r="H40" s="357" t="n">
        <v>610709035</v>
      </c>
      <c r="I40" s="356"/>
      <c r="J40" s="359" t="s">
        <v>200</v>
      </c>
      <c r="K40" s="402"/>
      <c r="L40" s="403" t="s">
        <v>52</v>
      </c>
      <c r="M40" s="403"/>
      <c r="N40" s="332"/>
      <c r="P40" s="403"/>
      <c r="Q40" s="404" t="n">
        <v>1</v>
      </c>
      <c r="R40" s="404" t="n">
        <v>2</v>
      </c>
      <c r="S40" s="404" t="n">
        <v>3</v>
      </c>
      <c r="T40" s="405" t="n">
        <v>4</v>
      </c>
      <c r="U40" s="405" t="n">
        <v>5</v>
      </c>
      <c r="V40" s="405" t="n">
        <v>6</v>
      </c>
    </row>
    <row r="41" customFormat="false" ht="14.4" hidden="false" customHeight="false" outlineLevel="0" collapsed="false">
      <c r="B41" s="346" t="s">
        <v>341</v>
      </c>
      <c r="C41" s="362" t="s">
        <v>297</v>
      </c>
      <c r="D41" s="356" t="s">
        <v>298</v>
      </c>
      <c r="E41" s="358" t="s">
        <v>299</v>
      </c>
      <c r="F41" s="356" t="s">
        <v>300</v>
      </c>
      <c r="G41" s="356" t="s">
        <v>301</v>
      </c>
      <c r="H41" s="346" t="s">
        <v>302</v>
      </c>
      <c r="I41" s="362"/>
      <c r="J41" s="366" t="s">
        <v>303</v>
      </c>
      <c r="K41" s="402" t="n">
        <v>1</v>
      </c>
      <c r="L41" s="403" t="s">
        <v>342</v>
      </c>
      <c r="M41" s="403" t="s">
        <v>343</v>
      </c>
      <c r="N41" s="277"/>
      <c r="P41" s="406" t="s">
        <v>344</v>
      </c>
      <c r="Q41" s="403" t="s">
        <v>259</v>
      </c>
      <c r="R41" s="403" t="s">
        <v>267</v>
      </c>
      <c r="S41" s="403" t="s">
        <v>284</v>
      </c>
      <c r="T41" s="407" t="s">
        <v>337</v>
      </c>
      <c r="U41" s="407" t="s">
        <v>339</v>
      </c>
      <c r="V41" s="407" t="s">
        <v>345</v>
      </c>
    </row>
    <row r="42" customFormat="false" ht="14.4" hidden="false" customHeight="false" outlineLevel="0" collapsed="false">
      <c r="B42" s="346" t="s">
        <v>346</v>
      </c>
      <c r="C42" s="347" t="s">
        <v>186</v>
      </c>
      <c r="D42" s="348" t="s">
        <v>187</v>
      </c>
      <c r="E42" s="349" t="s">
        <v>188</v>
      </c>
      <c r="F42" s="348" t="s">
        <v>189</v>
      </c>
      <c r="G42" s="348" t="s">
        <v>190</v>
      </c>
      <c r="H42" s="348" t="s">
        <v>191</v>
      </c>
      <c r="I42" s="348"/>
      <c r="J42" s="348" t="s">
        <v>192</v>
      </c>
      <c r="K42" s="402" t="n">
        <v>2</v>
      </c>
      <c r="L42" s="403" t="s">
        <v>347</v>
      </c>
      <c r="M42" s="403" t="s">
        <v>318</v>
      </c>
      <c r="N42" s="406" t="s">
        <v>344</v>
      </c>
      <c r="O42" s="406"/>
      <c r="P42" s="406" t="s">
        <v>348</v>
      </c>
      <c r="Q42" s="403" t="s">
        <v>349</v>
      </c>
      <c r="R42" s="403" t="s">
        <v>349</v>
      </c>
      <c r="S42" s="403" t="s">
        <v>349</v>
      </c>
      <c r="T42" s="403" t="s">
        <v>349</v>
      </c>
      <c r="U42" s="403" t="s">
        <v>349</v>
      </c>
      <c r="V42" s="403" t="s">
        <v>349</v>
      </c>
    </row>
    <row r="43" customFormat="false" ht="14.4" hidden="false" customHeight="false" outlineLevel="0" collapsed="false">
      <c r="B43" s="346" t="s">
        <v>350</v>
      </c>
      <c r="C43" s="356" t="s">
        <v>220</v>
      </c>
      <c r="D43" s="356" t="s">
        <v>221</v>
      </c>
      <c r="E43" s="356" t="n">
        <v>14300</v>
      </c>
      <c r="F43" s="356" t="s">
        <v>222</v>
      </c>
      <c r="G43" s="356" t="s">
        <v>223</v>
      </c>
      <c r="H43" s="346" t="n">
        <v>678620760</v>
      </c>
      <c r="I43" s="362"/>
      <c r="J43" s="364" t="s">
        <v>224</v>
      </c>
      <c r="K43" s="402" t="n">
        <v>3</v>
      </c>
      <c r="L43" s="403" t="s">
        <v>351</v>
      </c>
      <c r="M43" s="403" t="s">
        <v>315</v>
      </c>
      <c r="N43" s="406" t="s">
        <v>344</v>
      </c>
      <c r="O43" s="406"/>
      <c r="P43" s="406" t="s">
        <v>352</v>
      </c>
      <c r="Q43" s="403" t="s">
        <v>267</v>
      </c>
      <c r="R43" s="403" t="s">
        <v>267</v>
      </c>
      <c r="S43" s="403" t="s">
        <v>284</v>
      </c>
      <c r="T43" s="403" t="s">
        <v>337</v>
      </c>
      <c r="U43" s="403" t="s">
        <v>339</v>
      </c>
      <c r="V43" s="403" t="s">
        <v>343</v>
      </c>
    </row>
    <row r="44" customFormat="false" ht="14.4" hidden="false" customHeight="false" outlineLevel="0" collapsed="false">
      <c r="B44" s="365" t="s">
        <v>353</v>
      </c>
      <c r="C44" s="356" t="s">
        <v>227</v>
      </c>
      <c r="D44" s="357" t="s">
        <v>228</v>
      </c>
      <c r="E44" s="356" t="n">
        <v>23680</v>
      </c>
      <c r="F44" s="356" t="s">
        <v>229</v>
      </c>
      <c r="G44" s="356" t="s">
        <v>230</v>
      </c>
      <c r="H44" s="357" t="n">
        <v>615050713</v>
      </c>
      <c r="I44" s="356" t="n">
        <v>953582704</v>
      </c>
      <c r="J44" s="359" t="s">
        <v>231</v>
      </c>
      <c r="K44" s="402" t="n">
        <v>4</v>
      </c>
      <c r="L44" s="403" t="s">
        <v>354</v>
      </c>
      <c r="M44" s="403" t="s">
        <v>355</v>
      </c>
      <c r="N44" s="406" t="s">
        <v>356</v>
      </c>
      <c r="O44" s="406"/>
      <c r="P44" s="406" t="s">
        <v>356</v>
      </c>
      <c r="Q44" s="403" t="s">
        <v>267</v>
      </c>
      <c r="R44" s="403" t="s">
        <v>284</v>
      </c>
      <c r="S44" s="403" t="s">
        <v>337</v>
      </c>
      <c r="T44" s="403" t="s">
        <v>339</v>
      </c>
      <c r="U44" s="403" t="s">
        <v>345</v>
      </c>
      <c r="V44" s="403" t="s">
        <v>345</v>
      </c>
    </row>
    <row r="45" customFormat="false" ht="14.4" hidden="false" customHeight="false" outlineLevel="0" collapsed="false">
      <c r="B45" s="346" t="s">
        <v>233</v>
      </c>
      <c r="C45" s="362" t="s">
        <v>234</v>
      </c>
      <c r="D45" s="356" t="s">
        <v>235</v>
      </c>
      <c r="E45" s="356" t="n">
        <v>4260</v>
      </c>
      <c r="F45" s="356" t="s">
        <v>236</v>
      </c>
      <c r="G45" s="356" t="s">
        <v>207</v>
      </c>
      <c r="H45" s="346" t="s">
        <v>237</v>
      </c>
      <c r="I45" s="362"/>
      <c r="J45" s="366" t="s">
        <v>238</v>
      </c>
      <c r="K45" s="402" t="n">
        <v>5</v>
      </c>
      <c r="L45" s="403" t="s">
        <v>357</v>
      </c>
      <c r="M45" s="403" t="s">
        <v>358</v>
      </c>
      <c r="N45" s="406" t="str">
        <f aca="false">IF(cc&gt;3100,"CATEGORÍA II","CATEGORÍA I.")</f>
        <v>CATEGORÍA I.</v>
      </c>
      <c r="O45" s="406"/>
      <c r="P45" s="406" t="s">
        <v>359</v>
      </c>
      <c r="Q45" s="408" t="s">
        <v>267</v>
      </c>
      <c r="R45" s="408" t="s">
        <v>284</v>
      </c>
      <c r="S45" s="408" t="s">
        <v>337</v>
      </c>
      <c r="T45" s="408" t="s">
        <v>339</v>
      </c>
      <c r="U45" s="408" t="s">
        <v>349</v>
      </c>
      <c r="V45" s="408" t="s">
        <v>349</v>
      </c>
    </row>
    <row r="46" customFormat="false" ht="14.4" hidden="false" customHeight="false" outlineLevel="0" collapsed="false">
      <c r="B46" s="361" t="s">
        <v>360</v>
      </c>
      <c r="C46" s="356" t="s">
        <v>213</v>
      </c>
      <c r="D46" s="356" t="s">
        <v>214</v>
      </c>
      <c r="E46" s="358" t="s">
        <v>215</v>
      </c>
      <c r="F46" s="356" t="s">
        <v>216</v>
      </c>
      <c r="G46" s="356" t="s">
        <v>207</v>
      </c>
      <c r="H46" s="346" t="s">
        <v>217</v>
      </c>
      <c r="I46" s="362"/>
      <c r="J46" s="363" t="s">
        <v>218</v>
      </c>
      <c r="K46" s="402" t="n">
        <v>6</v>
      </c>
      <c r="L46" s="403" t="s">
        <v>361</v>
      </c>
      <c r="M46" s="403" t="s">
        <v>362</v>
      </c>
      <c r="N46" s="406" t="s">
        <v>356</v>
      </c>
      <c r="O46" s="406"/>
      <c r="P46" s="406" t="s">
        <v>363</v>
      </c>
      <c r="Q46" s="408" t="s">
        <v>284</v>
      </c>
      <c r="R46" s="408" t="s">
        <v>284</v>
      </c>
      <c r="S46" s="408" t="s">
        <v>284</v>
      </c>
      <c r="T46" s="408" t="s">
        <v>284</v>
      </c>
      <c r="U46" s="408" t="s">
        <v>284</v>
      </c>
      <c r="V46" s="408" t="s">
        <v>284</v>
      </c>
    </row>
    <row r="47" customFormat="false" ht="14.4" hidden="false" customHeight="false" outlineLevel="0" collapsed="false">
      <c r="B47" s="365" t="s">
        <v>240</v>
      </c>
      <c r="C47" s="356" t="s">
        <v>241</v>
      </c>
      <c r="D47" s="356" t="s">
        <v>242</v>
      </c>
      <c r="E47" s="358" t="s">
        <v>243</v>
      </c>
      <c r="F47" s="356" t="s">
        <v>244</v>
      </c>
      <c r="G47" s="356" t="s">
        <v>207</v>
      </c>
      <c r="H47" s="357" t="n">
        <v>651863982</v>
      </c>
      <c r="I47" s="362"/>
      <c r="J47" s="368" t="s">
        <v>245</v>
      </c>
      <c r="K47" s="402" t="n">
        <v>7</v>
      </c>
      <c r="L47" s="403" t="s">
        <v>364</v>
      </c>
      <c r="M47" s="403" t="s">
        <v>365</v>
      </c>
      <c r="N47" s="406" t="str">
        <f aca="false">IF(cc&gt;2800,"CATEGORÍA II","CATEGORÍA I..")</f>
        <v>CATEGORÍA I..</v>
      </c>
      <c r="O47" s="406"/>
      <c r="P47" s="406" t="s">
        <v>366</v>
      </c>
      <c r="Q47" s="408" t="s">
        <v>337</v>
      </c>
      <c r="R47" s="408" t="s">
        <v>337</v>
      </c>
      <c r="S47" s="408" t="s">
        <v>337</v>
      </c>
      <c r="T47" s="408" t="s">
        <v>337</v>
      </c>
      <c r="U47" s="408" t="s">
        <v>337</v>
      </c>
      <c r="V47" s="408" t="s">
        <v>337</v>
      </c>
    </row>
    <row r="48" customFormat="false" ht="13.2" hidden="false" customHeight="false" outlineLevel="0" collapsed="false">
      <c r="K48" s="402" t="n">
        <v>8</v>
      </c>
      <c r="L48" s="403" t="s">
        <v>367</v>
      </c>
      <c r="M48" s="403" t="s">
        <v>367</v>
      </c>
      <c r="N48" s="406" t="s">
        <v>363</v>
      </c>
      <c r="O48" s="406"/>
      <c r="P48" s="406" t="s">
        <v>368</v>
      </c>
      <c r="Q48" s="408" t="s">
        <v>369</v>
      </c>
      <c r="R48" s="408" t="s">
        <v>369</v>
      </c>
      <c r="S48" s="403" t="s">
        <v>369</v>
      </c>
      <c r="T48" s="403" t="s">
        <v>369</v>
      </c>
      <c r="U48" s="403" t="s">
        <v>369</v>
      </c>
      <c r="V48" s="403" t="s">
        <v>369</v>
      </c>
    </row>
    <row r="49" customFormat="false" ht="13.2" hidden="false" customHeight="false" outlineLevel="0" collapsed="false">
      <c r="K49" s="402" t="n">
        <v>9</v>
      </c>
      <c r="L49" s="403" t="s">
        <v>370</v>
      </c>
      <c r="M49" s="403" t="s">
        <v>370</v>
      </c>
      <c r="N49" s="406" t="s">
        <v>366</v>
      </c>
      <c r="O49" s="406"/>
      <c r="P49" s="406" t="s">
        <v>371</v>
      </c>
      <c r="Q49" s="408" t="s">
        <v>337</v>
      </c>
      <c r="R49" s="408" t="s">
        <v>337</v>
      </c>
      <c r="S49" s="408" t="s">
        <v>337</v>
      </c>
      <c r="T49" s="403" t="s">
        <v>339</v>
      </c>
      <c r="U49" s="403" t="s">
        <v>345</v>
      </c>
      <c r="V49" s="403" t="s">
        <v>345</v>
      </c>
    </row>
    <row r="50" customFormat="false" ht="13.2" hidden="false" customHeight="false" outlineLevel="0" collapsed="false">
      <c r="K50" s="402" t="n">
        <v>10</v>
      </c>
      <c r="L50" s="403" t="s">
        <v>372</v>
      </c>
      <c r="M50" s="403" t="s">
        <v>372</v>
      </c>
      <c r="N50" s="406" t="s">
        <v>368</v>
      </c>
      <c r="O50" s="406"/>
      <c r="P50" s="409" t="s">
        <v>373</v>
      </c>
      <c r="Q50" s="407" t="s">
        <v>374</v>
      </c>
      <c r="R50" s="407" t="s">
        <v>374</v>
      </c>
      <c r="S50" s="407" t="s">
        <v>374</v>
      </c>
      <c r="T50" s="407" t="s">
        <v>374</v>
      </c>
      <c r="U50" s="407" t="s">
        <v>374</v>
      </c>
      <c r="V50" s="407" t="s">
        <v>374</v>
      </c>
    </row>
    <row r="51" customFormat="false" ht="13.2" hidden="false" customHeight="false" outlineLevel="0" collapsed="false">
      <c r="K51" s="402" t="n">
        <v>11</v>
      </c>
      <c r="L51" s="403" t="s">
        <v>375</v>
      </c>
      <c r="M51" s="403" t="s">
        <v>376</v>
      </c>
      <c r="N51" s="406" t="s">
        <v>371</v>
      </c>
      <c r="O51" s="406"/>
      <c r="P51" s="406" t="s">
        <v>377</v>
      </c>
      <c r="Q51" s="408" t="s">
        <v>369</v>
      </c>
      <c r="R51" s="408" t="s">
        <v>369</v>
      </c>
      <c r="S51" s="403" t="s">
        <v>369</v>
      </c>
      <c r="T51" s="403" t="s">
        <v>369</v>
      </c>
      <c r="U51" s="403" t="s">
        <v>369</v>
      </c>
      <c r="V51" s="403" t="s">
        <v>369</v>
      </c>
    </row>
    <row r="52" customFormat="false" ht="13.2" hidden="false" customHeight="false" outlineLevel="0" collapsed="false">
      <c r="K52" s="402" t="n">
        <v>12</v>
      </c>
      <c r="L52" s="403" t="s">
        <v>378</v>
      </c>
      <c r="M52" s="403" t="s">
        <v>379</v>
      </c>
      <c r="N52" s="406" t="s">
        <v>373</v>
      </c>
      <c r="O52" s="406"/>
      <c r="P52" s="406" t="s">
        <v>380</v>
      </c>
      <c r="Q52" s="408" t="s">
        <v>337</v>
      </c>
      <c r="R52" s="408" t="s">
        <v>337</v>
      </c>
      <c r="S52" s="403" t="s">
        <v>369</v>
      </c>
      <c r="T52" s="403" t="s">
        <v>369</v>
      </c>
      <c r="U52" s="403" t="s">
        <v>369</v>
      </c>
      <c r="V52" s="403" t="s">
        <v>369</v>
      </c>
    </row>
    <row r="53" customFormat="false" ht="13.2" hidden="false" customHeight="false" outlineLevel="0" collapsed="false">
      <c r="K53" s="402" t="n">
        <v>13</v>
      </c>
      <c r="L53" s="403" t="s">
        <v>381</v>
      </c>
      <c r="M53" s="403" t="s">
        <v>382</v>
      </c>
      <c r="N53" s="406" t="s">
        <v>377</v>
      </c>
      <c r="O53" s="406"/>
      <c r="Q53" s="410"/>
      <c r="T53" s="411"/>
    </row>
    <row r="54" customFormat="false" ht="13.2" hidden="false" customHeight="false" outlineLevel="0" collapsed="false">
      <c r="K54" s="402" t="n">
        <v>14</v>
      </c>
      <c r="L54" s="403" t="s">
        <v>383</v>
      </c>
      <c r="M54" s="403" t="s">
        <v>384</v>
      </c>
      <c r="N54" s="406" t="s">
        <v>380</v>
      </c>
      <c r="O54" s="406"/>
      <c r="Q54" s="410"/>
      <c r="T54" s="411"/>
    </row>
    <row r="55" customFormat="false" ht="13.2" hidden="false" customHeight="false" outlineLevel="0" collapsed="false">
      <c r="K55" s="402" t="n">
        <v>15</v>
      </c>
      <c r="L55" s="403" t="s">
        <v>385</v>
      </c>
      <c r="M55" s="403" t="s">
        <v>386</v>
      </c>
      <c r="N55" s="406" t="s">
        <v>348</v>
      </c>
      <c r="O55" s="406"/>
      <c r="Q55" s="410"/>
      <c r="T55" s="411"/>
    </row>
    <row r="56" customFormat="false" ht="13.2" hidden="false" customHeight="false" outlineLevel="0" collapsed="false">
      <c r="K56" s="402" t="n">
        <v>16</v>
      </c>
      <c r="L56" s="403" t="s">
        <v>387</v>
      </c>
      <c r="M56" s="403" t="s">
        <v>388</v>
      </c>
      <c r="N56" s="406" t="s">
        <v>348</v>
      </c>
      <c r="O56" s="406"/>
      <c r="Q56" s="410"/>
      <c r="T56" s="411"/>
    </row>
    <row r="57" customFormat="false" ht="13.2" hidden="false" customHeight="false" outlineLevel="0" collapsed="false">
      <c r="K57" s="402" t="n">
        <v>17</v>
      </c>
      <c r="L57" s="403" t="s">
        <v>389</v>
      </c>
      <c r="M57" s="403" t="s">
        <v>390</v>
      </c>
      <c r="N57" s="406" t="s">
        <v>348</v>
      </c>
      <c r="O57" s="406"/>
      <c r="Q57" s="410"/>
      <c r="T57" s="411"/>
    </row>
    <row r="58" customFormat="false" ht="13.2" hidden="false" customHeight="false" outlineLevel="0" collapsed="false">
      <c r="K58" s="402" t="n">
        <v>18</v>
      </c>
      <c r="L58" s="403"/>
      <c r="M58" s="403"/>
      <c r="N58" s="406"/>
      <c r="O58" s="406"/>
      <c r="Q58" s="410"/>
      <c r="T58" s="411"/>
    </row>
    <row r="59" customFormat="false" ht="13.2" hidden="false" customHeight="false" outlineLevel="0" collapsed="false">
      <c r="K59" s="402" t="n">
        <v>19</v>
      </c>
      <c r="L59" s="403"/>
      <c r="M59" s="403"/>
      <c r="N59" s="406"/>
      <c r="O59" s="406"/>
      <c r="Q59" s="410"/>
      <c r="T59" s="411"/>
    </row>
    <row r="60" customFormat="false" ht="13.2" hidden="false" customHeight="false" outlineLevel="0" collapsed="false">
      <c r="K60" s="402" t="n">
        <v>20</v>
      </c>
      <c r="L60" s="403"/>
      <c r="M60" s="403"/>
      <c r="N60" s="406"/>
      <c r="O60" s="406"/>
      <c r="T60" s="411"/>
    </row>
    <row r="61" customFormat="false" ht="13.2" hidden="false" customHeight="false" outlineLevel="0" collapsed="false">
      <c r="T61" s="411"/>
      <c r="U61" s="332"/>
      <c r="V61" s="332"/>
    </row>
    <row r="64" customFormat="false" ht="14.4" hidden="false" customHeight="false" outlineLevel="0" collapsed="false">
      <c r="B64" s="346" t="s">
        <v>391</v>
      </c>
      <c r="C64" s="356" t="s">
        <v>241</v>
      </c>
      <c r="D64" s="356" t="s">
        <v>242</v>
      </c>
      <c r="E64" s="358" t="s">
        <v>243</v>
      </c>
      <c r="F64" s="356" t="s">
        <v>244</v>
      </c>
      <c r="G64" s="356" t="s">
        <v>207</v>
      </c>
      <c r="H64" s="346" t="n">
        <v>651863982</v>
      </c>
      <c r="I64" s="362"/>
      <c r="J64" s="384" t="s">
        <v>245</v>
      </c>
      <c r="K64" s="350" t="s">
        <v>392</v>
      </c>
      <c r="L64" s="351" t="n">
        <v>43868</v>
      </c>
      <c r="M64" s="352" t="n">
        <v>200</v>
      </c>
    </row>
    <row r="67" customFormat="false" ht="14.4" hidden="false" customHeight="false" outlineLevel="0" collapsed="false">
      <c r="B67" s="346" t="s">
        <v>340</v>
      </c>
      <c r="C67" s="356" t="s">
        <v>195</v>
      </c>
      <c r="D67" s="357" t="s">
        <v>196</v>
      </c>
      <c r="E67" s="358" t="s">
        <v>197</v>
      </c>
      <c r="F67" s="356" t="s">
        <v>198</v>
      </c>
      <c r="G67" s="356" t="s">
        <v>199</v>
      </c>
      <c r="H67" s="357" t="n">
        <v>610709035</v>
      </c>
      <c r="I67" s="356"/>
      <c r="J67" s="359" t="s">
        <v>200</v>
      </c>
    </row>
    <row r="68" customFormat="false" ht="14.4" hidden="false" customHeight="false" outlineLevel="0" collapsed="false">
      <c r="B68" s="346" t="s">
        <v>341</v>
      </c>
      <c r="C68" s="362" t="s">
        <v>297</v>
      </c>
      <c r="D68" s="356" t="s">
        <v>298</v>
      </c>
      <c r="E68" s="358" t="s">
        <v>299</v>
      </c>
      <c r="F68" s="356" t="s">
        <v>300</v>
      </c>
      <c r="G68" s="356" t="s">
        <v>301</v>
      </c>
      <c r="H68" s="346" t="s">
        <v>302</v>
      </c>
      <c r="I68" s="362"/>
      <c r="J68" s="366" t="s">
        <v>303</v>
      </c>
    </row>
    <row r="69" customFormat="false" ht="14.4" hidden="false" customHeight="false" outlineLevel="0" collapsed="false">
      <c r="B69" s="346" t="s">
        <v>346</v>
      </c>
      <c r="C69" s="347" t="s">
        <v>186</v>
      </c>
      <c r="D69" s="348" t="s">
        <v>187</v>
      </c>
      <c r="E69" s="349" t="s">
        <v>188</v>
      </c>
      <c r="F69" s="348" t="s">
        <v>189</v>
      </c>
      <c r="G69" s="348" t="s">
        <v>190</v>
      </c>
      <c r="H69" s="348" t="s">
        <v>191</v>
      </c>
      <c r="I69" s="348"/>
      <c r="J69" s="348" t="s">
        <v>192</v>
      </c>
    </row>
    <row r="70" customFormat="false" ht="14.4" hidden="false" customHeight="false" outlineLevel="0" collapsed="false">
      <c r="B70" s="346" t="s">
        <v>350</v>
      </c>
      <c r="C70" s="356" t="s">
        <v>220</v>
      </c>
      <c r="D70" s="356" t="s">
        <v>221</v>
      </c>
      <c r="E70" s="356" t="n">
        <v>14300</v>
      </c>
      <c r="F70" s="356" t="s">
        <v>222</v>
      </c>
      <c r="G70" s="356" t="s">
        <v>223</v>
      </c>
      <c r="H70" s="346" t="n">
        <v>678620760</v>
      </c>
      <c r="I70" s="362"/>
      <c r="J70" s="364" t="s">
        <v>224</v>
      </c>
    </row>
    <row r="71" customFormat="false" ht="14.4" hidden="false" customHeight="false" outlineLevel="0" collapsed="false">
      <c r="B71" s="365" t="s">
        <v>353</v>
      </c>
      <c r="C71" s="356" t="s">
        <v>227</v>
      </c>
      <c r="D71" s="357" t="s">
        <v>228</v>
      </c>
      <c r="E71" s="356" t="n">
        <v>23680</v>
      </c>
      <c r="F71" s="356" t="s">
        <v>229</v>
      </c>
      <c r="G71" s="356" t="s">
        <v>230</v>
      </c>
      <c r="H71" s="357" t="n">
        <v>615050713</v>
      </c>
      <c r="I71" s="356" t="n">
        <v>953582704</v>
      </c>
      <c r="J71" s="359" t="s">
        <v>231</v>
      </c>
    </row>
    <row r="72" customFormat="false" ht="14.4" hidden="false" customHeight="false" outlineLevel="0" collapsed="false">
      <c r="B72" s="346" t="s">
        <v>233</v>
      </c>
      <c r="C72" s="362" t="s">
        <v>234</v>
      </c>
      <c r="D72" s="356" t="s">
        <v>235</v>
      </c>
      <c r="E72" s="356" t="n">
        <v>4260</v>
      </c>
      <c r="F72" s="356" t="s">
        <v>236</v>
      </c>
      <c r="G72" s="356" t="s">
        <v>207</v>
      </c>
      <c r="H72" s="346" t="s">
        <v>237</v>
      </c>
      <c r="I72" s="362"/>
      <c r="J72" s="366" t="s">
        <v>238</v>
      </c>
    </row>
    <row r="73" customFormat="false" ht="14.4" hidden="false" customHeight="false" outlineLevel="0" collapsed="false">
      <c r="B73" s="361" t="s">
        <v>393</v>
      </c>
      <c r="C73" s="356" t="s">
        <v>213</v>
      </c>
      <c r="D73" s="356" t="s">
        <v>214</v>
      </c>
      <c r="E73" s="358" t="s">
        <v>215</v>
      </c>
      <c r="F73" s="356" t="s">
        <v>216</v>
      </c>
      <c r="G73" s="356" t="s">
        <v>207</v>
      </c>
      <c r="H73" s="346" t="s">
        <v>217</v>
      </c>
      <c r="I73" s="362"/>
      <c r="J73" s="363" t="s">
        <v>218</v>
      </c>
    </row>
    <row r="74" customFormat="false" ht="14.4" hidden="false" customHeight="false" outlineLevel="0" collapsed="false">
      <c r="B74" s="365" t="s">
        <v>240</v>
      </c>
      <c r="C74" s="356" t="s">
        <v>241</v>
      </c>
      <c r="D74" s="356" t="s">
        <v>242</v>
      </c>
      <c r="E74" s="358" t="s">
        <v>243</v>
      </c>
      <c r="F74" s="356" t="s">
        <v>244</v>
      </c>
      <c r="G74" s="356" t="s">
        <v>207</v>
      </c>
      <c r="H74" s="357" t="n">
        <v>651863982</v>
      </c>
      <c r="I74" s="362"/>
      <c r="J74" s="368" t="s">
        <v>245</v>
      </c>
    </row>
  </sheetData>
  <mergeCells count="2">
    <mergeCell ref="A1:J1"/>
    <mergeCell ref="K1:M1"/>
  </mergeCells>
  <hyperlinks>
    <hyperlink ref="J4" r:id="rId1" display="rcperiana@gmail.com"/>
    <hyperlink ref="J5" r:id="rId2" display="accomarcadenijar@gmail.com"/>
    <hyperlink ref="J7" r:id="rId3" display="cdvillaviciosamotorsport@gmail.com"/>
    <hyperlink ref="J8" r:id="rId4" display="subidanoalejo@gmail.com"/>
    <hyperlink ref="J20" r:id="rId5" display="acbdalmanzora@hotmail.com"/>
    <hyperlink ref="J22" r:id="rId6" display="info@automovilclubdealmeria.com"/>
    <hyperlink ref="J23" r:id="rId7" display="automovilclubdejerez@gmail.com"/>
    <hyperlink ref="J25" r:id="rId8" display="inscripcion@escuderiasur.net"/>
    <hyperlink ref="J27" r:id="rId9" display="inscripciones@rallyeprimerasnieves.es"/>
    <hyperlink ref="J29" r:id="rId10" display="acbdalmanzora@hotmail.com"/>
    <hyperlink ref="J31" r:id="rId11" display="info@automovilclubdealmeria.com"/>
    <hyperlink ref="J32" r:id="rId12" display="automovilclubdejerez@gmail.com"/>
    <hyperlink ref="J33" r:id="rId13" display="info@automovilclubdealmeria.com"/>
    <hyperlink ref="J34" r:id="rId14" display="inscripcion@escuderiasur.net"/>
    <hyperlink ref="J40" r:id="rId15" display="rcperiana@gmail.com"/>
    <hyperlink ref="J43" r:id="rId16" display="cdvillaviciosamotorsport@gmail.com"/>
    <hyperlink ref="J44" r:id="rId17" display="subidanoalejo@gmail.com"/>
    <hyperlink ref="J64" r:id="rId18" display="acbdalmanzora@hotmail.com"/>
    <hyperlink ref="J67" r:id="rId19" display="rcperiana@gmail.com"/>
    <hyperlink ref="J70" r:id="rId20" display="cdvillaviciosamotorsport@gmail.com"/>
    <hyperlink ref="J71" r:id="rId21" display="subidanoalejo@gmail.com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2006-10-27T17:07:54Z</dcterms:created>
  <dc:creator>equipo 5</dc:creator>
  <dc:description/>
  <dc:language>es-ES</dc:language>
  <cp:lastModifiedBy>usuario</cp:lastModifiedBy>
  <cp:lastPrinted>2014-01-27T19:45:34Z</cp:lastPrinted>
  <dcterms:modified xsi:type="dcterms:W3CDTF">2021-04-01T15:50:26Z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